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бмен\Бухгалтерия\Бакина\"/>
    </mc:Choice>
  </mc:AlternateContent>
  <xr:revisionPtr revIDLastSave="0" documentId="13_ncr:1_{2FFF4229-D698-47AA-8E4A-C7DD9FBB7098}" xr6:coauthVersionLast="45" xr6:coauthVersionMax="47" xr10:uidLastSave="{00000000-0000-0000-0000-000000000000}"/>
  <workbookProtection workbookPassword="CC53" lockStructure="1"/>
  <bookViews>
    <workbookView xWindow="-120" yWindow="-120" windowWidth="29040" windowHeight="15840" tabRatio="772" activeTab="20" xr2:uid="{00000000-000D-0000-FFFF-FFFF00000000}"/>
  </bookViews>
  <sheets>
    <sheet name="%" sheetId="58" r:id="rId1"/>
    <sheet name="суммы" sheetId="59" r:id="rId2"/>
    <sheet name="янв" sheetId="37" r:id="rId3"/>
    <sheet name="фев" sheetId="38" r:id="rId4"/>
    <sheet name="март" sheetId="39" r:id="rId5"/>
    <sheet name="апр" sheetId="42" r:id="rId6"/>
    <sheet name="май" sheetId="43" r:id="rId7"/>
    <sheet name="июнь" sheetId="44" r:id="rId8"/>
    <sheet name="июль" sheetId="47" r:id="rId9"/>
    <sheet name="авг" sheetId="48" r:id="rId10"/>
    <sheet name="сент" sheetId="49" r:id="rId11"/>
    <sheet name="окт" sheetId="50" r:id="rId12"/>
    <sheet name="нояб" sheetId="51" r:id="rId13"/>
    <sheet name="дек" sheetId="52" r:id="rId14"/>
    <sheet name="1 кв" sheetId="40" r:id="rId15"/>
    <sheet name="2 кв" sheetId="45" r:id="rId16"/>
    <sheet name="1 полуг" sheetId="54" r:id="rId17"/>
    <sheet name="3 кв" sheetId="46" r:id="rId18"/>
    <sheet name="9 мес" sheetId="55" r:id="rId19"/>
    <sheet name="4 кв" sheetId="53" r:id="rId20"/>
    <sheet name="год" sheetId="56" r:id="rId21"/>
  </sheets>
  <definedNames>
    <definedName name="Z_0721A5A3_9522_4934_9C82_658F39FE139D_.wvu.PrintArea" localSheetId="14" hidden="1">'1 кв'!$A$1:$N$47</definedName>
    <definedName name="Z_0721A5A3_9522_4934_9C82_658F39FE139D_.wvu.PrintArea" localSheetId="16" hidden="1">'1 полуг'!$A$1:$N$47</definedName>
    <definedName name="Z_0721A5A3_9522_4934_9C82_658F39FE139D_.wvu.PrintArea" localSheetId="17" hidden="1">'3 кв'!$A$1:$N$47</definedName>
    <definedName name="Z_0721A5A3_9522_4934_9C82_658F39FE139D_.wvu.PrintArea" localSheetId="18" hidden="1">'9 мес'!$A$1:$N$47</definedName>
    <definedName name="Z_0721A5A3_9522_4934_9C82_658F39FE139D_.wvu.PrintArea" localSheetId="9" hidden="1">авг!$A$1:$N$47</definedName>
    <definedName name="Z_0721A5A3_9522_4934_9C82_658F39FE139D_.wvu.PrintArea" localSheetId="5" hidden="1">апр!$A$1:$N$47</definedName>
    <definedName name="Z_0721A5A3_9522_4934_9C82_658F39FE139D_.wvu.PrintArea" localSheetId="20" hidden="1">год!$A$1:$N$47</definedName>
    <definedName name="Z_0721A5A3_9522_4934_9C82_658F39FE139D_.wvu.PrintArea" localSheetId="13" hidden="1">дек!$A$1:$N$47</definedName>
    <definedName name="Z_0721A5A3_9522_4934_9C82_658F39FE139D_.wvu.PrintArea" localSheetId="8" hidden="1">июль!$A$1:$N$47</definedName>
    <definedName name="Z_0721A5A3_9522_4934_9C82_658F39FE139D_.wvu.PrintArea" localSheetId="7" hidden="1">июнь!$A$1:$N$47</definedName>
    <definedName name="Z_0721A5A3_9522_4934_9C82_658F39FE139D_.wvu.PrintArea" localSheetId="6" hidden="1">май!$A$1:$N$47</definedName>
    <definedName name="Z_0721A5A3_9522_4934_9C82_658F39FE139D_.wvu.PrintArea" localSheetId="4" hidden="1">март!$A$1:$N$47</definedName>
    <definedName name="Z_0721A5A3_9522_4934_9C82_658F39FE139D_.wvu.PrintArea" localSheetId="12" hidden="1">нояб!$A$1:$N$47</definedName>
    <definedName name="Z_0721A5A3_9522_4934_9C82_658F39FE139D_.wvu.PrintArea" localSheetId="11" hidden="1">окт!$A$1:$N$47</definedName>
    <definedName name="Z_0721A5A3_9522_4934_9C82_658F39FE139D_.wvu.PrintArea" localSheetId="10" hidden="1">сент!$A$1:$N$47</definedName>
    <definedName name="Z_0721A5A3_9522_4934_9C82_658F39FE139D_.wvu.PrintArea" localSheetId="3" hidden="1">фев!$A$1:$N$47</definedName>
    <definedName name="Z_0721A5A3_9522_4934_9C82_658F39FE139D_.wvu.PrintArea" localSheetId="2" hidden="1">янв!$A$1:$N$47</definedName>
    <definedName name="Z_0721A5A3_9522_4934_9C82_658F39FE139D_.wvu.Rows" localSheetId="16" hidden="1">'1 полуг'!$21:$21,'1 полуг'!$46:$47</definedName>
    <definedName name="_xlnm.Print_Area" localSheetId="14">'1 кв'!$A$1:$N$47</definedName>
    <definedName name="_xlnm.Print_Area" localSheetId="16">'1 полуг'!$A$1:$N$47</definedName>
    <definedName name="_xlnm.Print_Area" localSheetId="17">'3 кв'!$A$1:$N$47</definedName>
    <definedName name="_xlnm.Print_Area" localSheetId="18">'9 мес'!$A$1:$N$47</definedName>
    <definedName name="_xlnm.Print_Area" localSheetId="9">авг!$A$1:$N$47</definedName>
    <definedName name="_xlnm.Print_Area" localSheetId="5">апр!$A$1:$N$47</definedName>
    <definedName name="_xlnm.Print_Area" localSheetId="20">год!$A$1:$N$47</definedName>
    <definedName name="_xlnm.Print_Area" localSheetId="13">дек!$A$1:$N$47</definedName>
    <definedName name="_xlnm.Print_Area" localSheetId="8">июль!$A$1:$N$47</definedName>
    <definedName name="_xlnm.Print_Area" localSheetId="7">июнь!$A$1:$N$47</definedName>
    <definedName name="_xlnm.Print_Area" localSheetId="6">май!$A$1:$N$47</definedName>
    <definedName name="_xlnm.Print_Area" localSheetId="4">март!$A$1:$N$47</definedName>
    <definedName name="_xlnm.Print_Area" localSheetId="12">нояб!$A$1:$N$47</definedName>
    <definedName name="_xlnm.Print_Area" localSheetId="11">окт!$A$1:$N$47</definedName>
    <definedName name="_xlnm.Print_Area" localSheetId="10">сент!$A$1:$N$47</definedName>
    <definedName name="_xlnm.Print_Area" localSheetId="3">фев!$A$1:$N$47</definedName>
    <definedName name="_xlnm.Print_Area" localSheetId="2">янв!$A$1:$N$47</definedName>
  </definedNames>
  <calcPr calcId="191029"/>
  <customWorkbookViews>
    <customWorkbookView name="Горбачева Вероника Олеговна - Личное представление" guid="{0721A5A3-9522-4934-9C82-658F39FE139D}" mergeInterval="0" personalView="1" maximized="1" windowWidth="1916" windowHeight="853" tabRatio="772" activeSheetId="3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56" l="1"/>
  <c r="M41" i="56"/>
  <c r="M24" i="45"/>
  <c r="D24" i="43"/>
  <c r="M33" i="56"/>
  <c r="B6" i="56"/>
  <c r="H44" i="40"/>
  <c r="H41" i="40"/>
  <c r="I39" i="37"/>
  <c r="N39" i="37" s="1"/>
  <c r="G38" i="40"/>
  <c r="H37" i="40"/>
  <c r="G36" i="40"/>
  <c r="M34" i="56"/>
  <c r="M33" i="40"/>
  <c r="G33" i="56"/>
  <c r="H31" i="40"/>
  <c r="G31" i="40"/>
  <c r="G31" i="54" s="1"/>
  <c r="G31" i="56"/>
  <c r="G30" i="40"/>
  <c r="M29" i="56"/>
  <c r="G29" i="56"/>
  <c r="M27" i="40"/>
  <c r="H26" i="56"/>
  <c r="G26" i="40"/>
  <c r="G25" i="56"/>
  <c r="G22" i="40"/>
  <c r="M45" i="52"/>
  <c r="H42" i="53"/>
  <c r="I39" i="51"/>
  <c r="N39" i="51" s="1"/>
  <c r="B7" i="46"/>
  <c r="B6" i="46"/>
  <c r="B5" i="46" s="1"/>
  <c r="C16" i="59" s="1"/>
  <c r="M39" i="46"/>
  <c r="M42" i="46"/>
  <c r="H36" i="56"/>
  <c r="I39" i="48"/>
  <c r="N39" i="48" s="1"/>
  <c r="G37" i="46"/>
  <c r="G39" i="46"/>
  <c r="I35" i="48"/>
  <c r="H34" i="46"/>
  <c r="G32" i="56"/>
  <c r="I31" i="48"/>
  <c r="N31" i="48" s="1"/>
  <c r="G30" i="46"/>
  <c r="H44" i="46"/>
  <c r="G39" i="45"/>
  <c r="G32" i="45"/>
  <c r="G24" i="45"/>
  <c r="M38" i="56"/>
  <c r="M37" i="45"/>
  <c r="I24" i="43"/>
  <c r="I39" i="42"/>
  <c r="H25" i="45"/>
  <c r="H35" i="40"/>
  <c r="H30" i="40"/>
  <c r="I24" i="39"/>
  <c r="N24" i="39" s="1"/>
  <c r="E24" i="52"/>
  <c r="D24" i="52"/>
  <c r="J24" i="52" s="1"/>
  <c r="E24" i="51"/>
  <c r="K24" i="51" s="1"/>
  <c r="D24" i="51"/>
  <c r="J24" i="51" s="1"/>
  <c r="E24" i="50"/>
  <c r="K24" i="50" s="1"/>
  <c r="D24" i="50"/>
  <c r="J24" i="50" s="1"/>
  <c r="D24" i="49"/>
  <c r="J24" i="49" s="1"/>
  <c r="E24" i="48"/>
  <c r="K24" i="48" s="1"/>
  <c r="D24" i="48"/>
  <c r="E24" i="47"/>
  <c r="K24" i="47" s="1"/>
  <c r="D24" i="47"/>
  <c r="D47" i="47" s="1"/>
  <c r="E24" i="44"/>
  <c r="D24" i="44"/>
  <c r="J24" i="44" s="1"/>
  <c r="E24" i="43"/>
  <c r="F24" i="43" s="1"/>
  <c r="E24" i="42"/>
  <c r="D24" i="42"/>
  <c r="E24" i="39"/>
  <c r="D24" i="39"/>
  <c r="E24" i="38"/>
  <c r="K24" i="38" s="1"/>
  <c r="D24" i="37"/>
  <c r="D22" i="38"/>
  <c r="E23" i="37"/>
  <c r="E22" i="37"/>
  <c r="E24" i="37"/>
  <c r="E25" i="37"/>
  <c r="I24" i="37"/>
  <c r="D41" i="37"/>
  <c r="J41" i="37" s="1"/>
  <c r="D22" i="37"/>
  <c r="D23" i="37"/>
  <c r="M43" i="56"/>
  <c r="M39" i="40"/>
  <c r="H28" i="40"/>
  <c r="H24" i="56"/>
  <c r="G24" i="53"/>
  <c r="H24" i="53"/>
  <c r="I24" i="53" s="1"/>
  <c r="N24" i="53" s="1"/>
  <c r="M24" i="53"/>
  <c r="G24" i="46"/>
  <c r="H24" i="46"/>
  <c r="M24" i="46"/>
  <c r="H24" i="45"/>
  <c r="I24" i="45" s="1"/>
  <c r="N24" i="45" s="1"/>
  <c r="I24" i="52"/>
  <c r="N24" i="52" s="1"/>
  <c r="I24" i="51"/>
  <c r="N24" i="51" s="1"/>
  <c r="I24" i="50"/>
  <c r="N24" i="50" s="1"/>
  <c r="I24" i="49"/>
  <c r="I24" i="48"/>
  <c r="N24" i="48" s="1"/>
  <c r="I24" i="47"/>
  <c r="I24" i="44"/>
  <c r="N24" i="44" s="1"/>
  <c r="I24" i="42"/>
  <c r="N24" i="42" s="1"/>
  <c r="I24" i="38"/>
  <c r="N24" i="38" s="1"/>
  <c r="M37" i="46"/>
  <c r="M36" i="56"/>
  <c r="H35" i="46"/>
  <c r="H31" i="46"/>
  <c r="M44" i="46"/>
  <c r="M35" i="46"/>
  <c r="G34" i="46"/>
  <c r="H28" i="46"/>
  <c r="G27" i="46"/>
  <c r="G22" i="46"/>
  <c r="G47" i="46" s="1"/>
  <c r="G38" i="45"/>
  <c r="M34" i="45"/>
  <c r="H28" i="45"/>
  <c r="I22" i="43"/>
  <c r="N22" i="43" s="1"/>
  <c r="H44" i="45"/>
  <c r="M28" i="45"/>
  <c r="G22" i="45"/>
  <c r="I42" i="39"/>
  <c r="N42" i="39" s="1"/>
  <c r="M28" i="40"/>
  <c r="M28" i="54" s="1"/>
  <c r="G28" i="56"/>
  <c r="B12" i="59"/>
  <c r="B11" i="59"/>
  <c r="B10" i="59"/>
  <c r="B9" i="59"/>
  <c r="B8" i="59"/>
  <c r="B7" i="59"/>
  <c r="B6" i="59"/>
  <c r="B5" i="59"/>
  <c r="B4" i="59"/>
  <c r="B3" i="59"/>
  <c r="B2" i="59"/>
  <c r="B1" i="59"/>
  <c r="H1" i="54"/>
  <c r="H1" i="55"/>
  <c r="H1" i="56"/>
  <c r="H1" i="53"/>
  <c r="H1" i="46"/>
  <c r="H1" i="45"/>
  <c r="H1" i="40"/>
  <c r="H1" i="52"/>
  <c r="H1" i="51"/>
  <c r="H1" i="50"/>
  <c r="H1" i="49"/>
  <c r="H1" i="48"/>
  <c r="H1" i="47"/>
  <c r="H1" i="44"/>
  <c r="H1" i="43"/>
  <c r="H1" i="42"/>
  <c r="H1" i="39"/>
  <c r="H1" i="38"/>
  <c r="B8" i="56"/>
  <c r="B19" i="59" s="1"/>
  <c r="M32" i="56"/>
  <c r="M45" i="50"/>
  <c r="M30" i="56"/>
  <c r="E22" i="52"/>
  <c r="E22" i="38"/>
  <c r="E22" i="39"/>
  <c r="E22" i="42"/>
  <c r="K22" i="42" s="1"/>
  <c r="E22" i="43"/>
  <c r="E22" i="47"/>
  <c r="K22" i="47" s="1"/>
  <c r="E22" i="48"/>
  <c r="E22" i="50"/>
  <c r="K22" i="50" s="1"/>
  <c r="E22" i="51"/>
  <c r="E22" i="44"/>
  <c r="K22" i="44" s="1"/>
  <c r="D22" i="39"/>
  <c r="D22" i="42"/>
  <c r="D22" i="47"/>
  <c r="D22" i="48"/>
  <c r="F22" i="48" s="1"/>
  <c r="D22" i="49"/>
  <c r="D22" i="50"/>
  <c r="J22" i="50" s="1"/>
  <c r="D22" i="51"/>
  <c r="D22" i="52"/>
  <c r="J22" i="52" s="1"/>
  <c r="D22" i="44"/>
  <c r="J22" i="44" s="1"/>
  <c r="B8" i="46"/>
  <c r="B16" i="59" s="1"/>
  <c r="M32" i="45"/>
  <c r="M43" i="45"/>
  <c r="M41" i="45"/>
  <c r="M33" i="45"/>
  <c r="M31" i="45"/>
  <c r="M44" i="45"/>
  <c r="M23" i="45"/>
  <c r="M26" i="45"/>
  <c r="M27" i="45"/>
  <c r="M27" i="54" s="1"/>
  <c r="M35" i="45"/>
  <c r="M36" i="45"/>
  <c r="M40" i="45"/>
  <c r="M30" i="45"/>
  <c r="M29" i="45"/>
  <c r="B7" i="45"/>
  <c r="B8" i="45"/>
  <c r="B14" i="59" s="1"/>
  <c r="B5" i="47"/>
  <c r="C7" i="59" s="1"/>
  <c r="B8" i="54"/>
  <c r="B15" i="59" s="1"/>
  <c r="B7" i="54"/>
  <c r="E44" i="52"/>
  <c r="D44" i="52"/>
  <c r="E26" i="52"/>
  <c r="D26" i="52"/>
  <c r="J26" i="52" s="1"/>
  <c r="D25" i="52"/>
  <c r="E44" i="51"/>
  <c r="K44" i="51" s="1"/>
  <c r="E26" i="51"/>
  <c r="K26" i="51" s="1"/>
  <c r="D26" i="51"/>
  <c r="J26" i="51" s="1"/>
  <c r="D25" i="51"/>
  <c r="J25" i="51" s="1"/>
  <c r="E44" i="50"/>
  <c r="K44" i="50" s="1"/>
  <c r="D44" i="50"/>
  <c r="J44" i="50" s="1"/>
  <c r="E26" i="50"/>
  <c r="K26" i="50" s="1"/>
  <c r="D26" i="50"/>
  <c r="J26" i="50" s="1"/>
  <c r="D44" i="49"/>
  <c r="D26" i="49"/>
  <c r="D44" i="48"/>
  <c r="D26" i="48"/>
  <c r="D25" i="48"/>
  <c r="E26" i="47"/>
  <c r="D26" i="47"/>
  <c r="D26" i="46" s="1"/>
  <c r="E26" i="44"/>
  <c r="K26" i="44" s="1"/>
  <c r="D26" i="44"/>
  <c r="D25" i="44"/>
  <c r="E25" i="44"/>
  <c r="E26" i="43"/>
  <c r="K26" i="43" s="1"/>
  <c r="E44" i="42"/>
  <c r="K44" i="42" s="1"/>
  <c r="D44" i="42"/>
  <c r="F44" i="42" s="1"/>
  <c r="E26" i="42"/>
  <c r="K26" i="42" s="1"/>
  <c r="D26" i="42"/>
  <c r="J26" i="42" s="1"/>
  <c r="D25" i="42"/>
  <c r="D44" i="39"/>
  <c r="J44" i="39" s="1"/>
  <c r="D26" i="39"/>
  <c r="J26" i="39" s="1"/>
  <c r="E44" i="38"/>
  <c r="D44" i="38"/>
  <c r="E26" i="37"/>
  <c r="D26" i="37"/>
  <c r="J26" i="37" s="1"/>
  <c r="D25" i="37"/>
  <c r="J25" i="37" s="1"/>
  <c r="G26" i="56"/>
  <c r="H31" i="56"/>
  <c r="H33" i="56"/>
  <c r="H35" i="56"/>
  <c r="B7" i="53"/>
  <c r="B8" i="53"/>
  <c r="B18" i="59" s="1"/>
  <c r="B6" i="53"/>
  <c r="E41" i="50"/>
  <c r="K41" i="50" s="1"/>
  <c r="G45" i="52"/>
  <c r="I45" i="52" s="1"/>
  <c r="H45" i="52"/>
  <c r="E39" i="43"/>
  <c r="E25" i="38"/>
  <c r="K25" i="38" s="1"/>
  <c r="B7" i="40"/>
  <c r="M25" i="46"/>
  <c r="M27" i="46"/>
  <c r="M28" i="46"/>
  <c r="M30" i="46"/>
  <c r="M31" i="46"/>
  <c r="M36" i="46"/>
  <c r="M41" i="46"/>
  <c r="G23" i="46"/>
  <c r="H23" i="46"/>
  <c r="G26" i="46"/>
  <c r="I26" i="46" s="1"/>
  <c r="H26" i="46"/>
  <c r="H27" i="46"/>
  <c r="I27" i="46" s="1"/>
  <c r="G29" i="46"/>
  <c r="H29" i="46"/>
  <c r="H30" i="46"/>
  <c r="H33" i="46"/>
  <c r="H36" i="46"/>
  <c r="G38" i="46"/>
  <c r="I38" i="46" s="1"/>
  <c r="H38" i="46"/>
  <c r="H40" i="46"/>
  <c r="G41" i="46"/>
  <c r="H42" i="46"/>
  <c r="H42" i="45"/>
  <c r="G44" i="46"/>
  <c r="H23" i="45"/>
  <c r="G25" i="45"/>
  <c r="G26" i="45"/>
  <c r="H26" i="45"/>
  <c r="G27" i="45"/>
  <c r="H27" i="45"/>
  <c r="G29" i="45"/>
  <c r="I29" i="45" s="1"/>
  <c r="H29" i="45"/>
  <c r="G30" i="45"/>
  <c r="H30" i="45"/>
  <c r="H30" i="54" s="1"/>
  <c r="H30" i="55" s="1"/>
  <c r="G31" i="45"/>
  <c r="H31" i="45"/>
  <c r="H32" i="45"/>
  <c r="I32" i="45" s="1"/>
  <c r="G33" i="45"/>
  <c r="H33" i="45"/>
  <c r="G35" i="45"/>
  <c r="H35" i="45"/>
  <c r="H35" i="54" s="1"/>
  <c r="H35" i="55" s="1"/>
  <c r="G36" i="45"/>
  <c r="I36" i="45" s="1"/>
  <c r="N36" i="45" s="1"/>
  <c r="H36" i="45"/>
  <c r="G37" i="45"/>
  <c r="H38" i="45"/>
  <c r="H39" i="45"/>
  <c r="G40" i="45"/>
  <c r="H40" i="45"/>
  <c r="G41" i="45"/>
  <c r="H41" i="45"/>
  <c r="G43" i="45"/>
  <c r="H43" i="45"/>
  <c r="G44" i="45"/>
  <c r="H22" i="45"/>
  <c r="G23" i="40"/>
  <c r="G29" i="40"/>
  <c r="H32" i="40"/>
  <c r="H32" i="54" s="1"/>
  <c r="G33" i="40"/>
  <c r="I33" i="40" s="1"/>
  <c r="N33" i="40" s="1"/>
  <c r="H33" i="40"/>
  <c r="H33" i="54" s="1"/>
  <c r="G35" i="40"/>
  <c r="I35" i="40" s="1"/>
  <c r="G43" i="40"/>
  <c r="H43" i="40"/>
  <c r="C47" i="56"/>
  <c r="B47" i="56"/>
  <c r="B4" i="56"/>
  <c r="B4" i="55"/>
  <c r="B4" i="54"/>
  <c r="M23" i="53"/>
  <c r="M25" i="53"/>
  <c r="M26" i="53"/>
  <c r="M27" i="53"/>
  <c r="M29" i="53"/>
  <c r="M30" i="53"/>
  <c r="M31" i="53"/>
  <c r="M32" i="53"/>
  <c r="M33" i="53"/>
  <c r="M34" i="53"/>
  <c r="M35" i="53"/>
  <c r="M36" i="53"/>
  <c r="M37" i="53"/>
  <c r="M38" i="53"/>
  <c r="M39" i="53"/>
  <c r="M40" i="53"/>
  <c r="M41" i="53"/>
  <c r="M42" i="53"/>
  <c r="M43" i="53"/>
  <c r="M44" i="53"/>
  <c r="M22" i="53"/>
  <c r="G22" i="53"/>
  <c r="H22" i="53"/>
  <c r="H47" i="53" s="1"/>
  <c r="G23" i="53"/>
  <c r="H23" i="53"/>
  <c r="G25" i="53"/>
  <c r="H25" i="53"/>
  <c r="G26" i="53"/>
  <c r="H26" i="53"/>
  <c r="G27" i="53"/>
  <c r="H27" i="53"/>
  <c r="G28" i="53"/>
  <c r="H28" i="53"/>
  <c r="G29" i="53"/>
  <c r="H29" i="53"/>
  <c r="G30" i="53"/>
  <c r="H30" i="53"/>
  <c r="G31" i="53"/>
  <c r="H31" i="53"/>
  <c r="G32" i="53"/>
  <c r="H32" i="53"/>
  <c r="G33" i="53"/>
  <c r="H33" i="53"/>
  <c r="G34" i="53"/>
  <c r="H34" i="53"/>
  <c r="G35" i="53"/>
  <c r="H35" i="53"/>
  <c r="G36" i="53"/>
  <c r="H36" i="53"/>
  <c r="G37" i="53"/>
  <c r="H37" i="53"/>
  <c r="G38" i="53"/>
  <c r="H38" i="53"/>
  <c r="G39" i="53"/>
  <c r="H39" i="53"/>
  <c r="G40" i="53"/>
  <c r="H40" i="53"/>
  <c r="G41" i="53"/>
  <c r="H41" i="53"/>
  <c r="G42" i="53"/>
  <c r="I42" i="53" s="1"/>
  <c r="G43" i="53"/>
  <c r="H43" i="53"/>
  <c r="G44" i="53"/>
  <c r="H44" i="53"/>
  <c r="D23" i="51"/>
  <c r="J23" i="51" s="1"/>
  <c r="D23" i="52"/>
  <c r="D23" i="50"/>
  <c r="J23" i="50" s="1"/>
  <c r="C47" i="53"/>
  <c r="B47" i="53"/>
  <c r="B4" i="53"/>
  <c r="M47" i="52"/>
  <c r="I22" i="52"/>
  <c r="I23" i="52"/>
  <c r="N23" i="52" s="1"/>
  <c r="G47" i="52"/>
  <c r="H47" i="52"/>
  <c r="E23" i="52"/>
  <c r="F23" i="52" s="1"/>
  <c r="C47" i="52"/>
  <c r="B47" i="52"/>
  <c r="B5" i="52"/>
  <c r="C12" i="59" s="1"/>
  <c r="D27" i="52"/>
  <c r="J27" i="52" s="1"/>
  <c r="D28" i="52"/>
  <c r="D29" i="52"/>
  <c r="D30" i="52"/>
  <c r="J30" i="52" s="1"/>
  <c r="D31" i="52"/>
  <c r="D32" i="52"/>
  <c r="J32" i="52" s="1"/>
  <c r="D33" i="52"/>
  <c r="D34" i="52"/>
  <c r="J34" i="52" s="1"/>
  <c r="D35" i="52"/>
  <c r="J35" i="52" s="1"/>
  <c r="D36" i="52"/>
  <c r="D37" i="52"/>
  <c r="J37" i="52" s="1"/>
  <c r="D38" i="52"/>
  <c r="J38" i="52" s="1"/>
  <c r="D39" i="52"/>
  <c r="J39" i="52"/>
  <c r="D40" i="52"/>
  <c r="J40" i="52" s="1"/>
  <c r="D41" i="52"/>
  <c r="J41" i="52" s="1"/>
  <c r="D42" i="52"/>
  <c r="J42" i="52" s="1"/>
  <c r="D43" i="52"/>
  <c r="J43" i="52" s="1"/>
  <c r="I44" i="52"/>
  <c r="N44" i="52" s="1"/>
  <c r="I43" i="52"/>
  <c r="N43" i="52" s="1"/>
  <c r="E43" i="52"/>
  <c r="K43" i="52" s="1"/>
  <c r="I42" i="52"/>
  <c r="N42" i="52" s="1"/>
  <c r="E42" i="52"/>
  <c r="K42" i="52" s="1"/>
  <c r="I41" i="52"/>
  <c r="N41" i="52" s="1"/>
  <c r="E41" i="52"/>
  <c r="I40" i="52"/>
  <c r="N40" i="52" s="1"/>
  <c r="E40" i="52"/>
  <c r="I39" i="52"/>
  <c r="N39" i="52" s="1"/>
  <c r="E39" i="52"/>
  <c r="F39" i="52" s="1"/>
  <c r="L39" i="52" s="1"/>
  <c r="I38" i="52"/>
  <c r="N38" i="52" s="1"/>
  <c r="E38" i="52"/>
  <c r="I37" i="52"/>
  <c r="N37" i="52" s="1"/>
  <c r="E37" i="52"/>
  <c r="I36" i="52"/>
  <c r="N36" i="52" s="1"/>
  <c r="E36" i="52"/>
  <c r="I35" i="52"/>
  <c r="N35" i="52" s="1"/>
  <c r="E35" i="52"/>
  <c r="K35" i="52" s="1"/>
  <c r="I34" i="52"/>
  <c r="N34" i="52" s="1"/>
  <c r="E34" i="52"/>
  <c r="K34" i="52" s="1"/>
  <c r="I33" i="52"/>
  <c r="N33" i="52" s="1"/>
  <c r="E33" i="52"/>
  <c r="K33" i="52" s="1"/>
  <c r="I32" i="52"/>
  <c r="N32" i="52" s="1"/>
  <c r="E32" i="52"/>
  <c r="K32" i="52" s="1"/>
  <c r="I31" i="52"/>
  <c r="N31" i="52" s="1"/>
  <c r="E31" i="52"/>
  <c r="K31" i="52" s="1"/>
  <c r="I30" i="52"/>
  <c r="N30" i="52" s="1"/>
  <c r="E30" i="52"/>
  <c r="I29" i="52"/>
  <c r="N29" i="52" s="1"/>
  <c r="E29" i="52"/>
  <c r="K29" i="52" s="1"/>
  <c r="I28" i="52"/>
  <c r="N28" i="52" s="1"/>
  <c r="E28" i="52"/>
  <c r="K28" i="52"/>
  <c r="I27" i="52"/>
  <c r="N27" i="52" s="1"/>
  <c r="E27" i="52"/>
  <c r="I26" i="52"/>
  <c r="N26" i="52" s="1"/>
  <c r="I25" i="52"/>
  <c r="N25" i="52" s="1"/>
  <c r="E25" i="52"/>
  <c r="M47" i="51"/>
  <c r="I22" i="51"/>
  <c r="N22" i="51" s="1"/>
  <c r="I23" i="51"/>
  <c r="H47" i="51"/>
  <c r="E23" i="51"/>
  <c r="G47" i="51"/>
  <c r="C47" i="51"/>
  <c r="B47" i="51"/>
  <c r="G45" i="51"/>
  <c r="I44" i="51"/>
  <c r="N44" i="51" s="1"/>
  <c r="D44" i="51"/>
  <c r="J44" i="51" s="1"/>
  <c r="I43" i="51"/>
  <c r="N43" i="51" s="1"/>
  <c r="E43" i="51"/>
  <c r="K43" i="51" s="1"/>
  <c r="D43" i="51"/>
  <c r="E42" i="51"/>
  <c r="D42" i="51"/>
  <c r="J42" i="51" s="1"/>
  <c r="I41" i="51"/>
  <c r="N41" i="51" s="1"/>
  <c r="E41" i="51"/>
  <c r="K41" i="51" s="1"/>
  <c r="D41" i="51"/>
  <c r="J41" i="51" s="1"/>
  <c r="I40" i="51"/>
  <c r="N40" i="51" s="1"/>
  <c r="E40" i="51"/>
  <c r="K40" i="51" s="1"/>
  <c r="D40" i="51"/>
  <c r="J40" i="51" s="1"/>
  <c r="E39" i="51"/>
  <c r="K39" i="51" s="1"/>
  <c r="D39" i="51"/>
  <c r="J39" i="51" s="1"/>
  <c r="I38" i="51"/>
  <c r="N38" i="51" s="1"/>
  <c r="E38" i="51"/>
  <c r="K38" i="51" s="1"/>
  <c r="D38" i="51"/>
  <c r="J38" i="51" s="1"/>
  <c r="I37" i="51"/>
  <c r="N37" i="51" s="1"/>
  <c r="E37" i="51"/>
  <c r="D37" i="51"/>
  <c r="I36" i="51"/>
  <c r="N36" i="51" s="1"/>
  <c r="E36" i="51"/>
  <c r="K36" i="51"/>
  <c r="D36" i="51"/>
  <c r="J36" i="51" s="1"/>
  <c r="I35" i="51"/>
  <c r="N35" i="51" s="1"/>
  <c r="E35" i="51"/>
  <c r="K35" i="51" s="1"/>
  <c r="D35" i="51"/>
  <c r="J35" i="51" s="1"/>
  <c r="I34" i="51"/>
  <c r="N34" i="51" s="1"/>
  <c r="E34" i="51"/>
  <c r="K34" i="51" s="1"/>
  <c r="D34" i="51"/>
  <c r="I33" i="51"/>
  <c r="N33" i="51" s="1"/>
  <c r="E33" i="51"/>
  <c r="K33" i="51" s="1"/>
  <c r="D33" i="51"/>
  <c r="J33" i="51" s="1"/>
  <c r="I32" i="51"/>
  <c r="N32" i="51" s="1"/>
  <c r="E32" i="51"/>
  <c r="K32" i="51" s="1"/>
  <c r="D32" i="51"/>
  <c r="I31" i="51"/>
  <c r="N31" i="51" s="1"/>
  <c r="E31" i="51"/>
  <c r="K31" i="51"/>
  <c r="D31" i="51"/>
  <c r="J31" i="51" s="1"/>
  <c r="I30" i="51"/>
  <c r="N30" i="51" s="1"/>
  <c r="E30" i="51"/>
  <c r="K30" i="51" s="1"/>
  <c r="D30" i="51"/>
  <c r="J30" i="51" s="1"/>
  <c r="E29" i="51"/>
  <c r="D29" i="51"/>
  <c r="F29" i="51" s="1"/>
  <c r="I28" i="51"/>
  <c r="E28" i="51"/>
  <c r="K28" i="51" s="1"/>
  <c r="D28" i="51"/>
  <c r="J28" i="51" s="1"/>
  <c r="I27" i="51"/>
  <c r="N27" i="51" s="1"/>
  <c r="E27" i="51"/>
  <c r="K27" i="51" s="1"/>
  <c r="D27" i="51"/>
  <c r="I26" i="51"/>
  <c r="N26" i="51" s="1"/>
  <c r="I25" i="51"/>
  <c r="N25" i="51" s="1"/>
  <c r="E25" i="51"/>
  <c r="F25" i="51" s="1"/>
  <c r="B5" i="51"/>
  <c r="C11" i="59" s="1"/>
  <c r="M47" i="50"/>
  <c r="I22" i="50"/>
  <c r="I23" i="50"/>
  <c r="N23" i="50" s="1"/>
  <c r="H47" i="50"/>
  <c r="E23" i="50"/>
  <c r="G47" i="50"/>
  <c r="C47" i="50"/>
  <c r="B47" i="50"/>
  <c r="H45" i="50"/>
  <c r="G45" i="50"/>
  <c r="I44" i="50"/>
  <c r="N44" i="50" s="1"/>
  <c r="I43" i="50"/>
  <c r="N43" i="50" s="1"/>
  <c r="E43" i="50"/>
  <c r="K43" i="50"/>
  <c r="D43" i="50"/>
  <c r="I42" i="50"/>
  <c r="N42" i="50" s="1"/>
  <c r="E42" i="50"/>
  <c r="K42" i="50" s="1"/>
  <c r="D42" i="50"/>
  <c r="J42" i="50" s="1"/>
  <c r="I41" i="50"/>
  <c r="N41" i="50" s="1"/>
  <c r="D41" i="50"/>
  <c r="J41" i="50" s="1"/>
  <c r="I40" i="50"/>
  <c r="N40" i="50" s="1"/>
  <c r="E40" i="50"/>
  <c r="K40" i="50" s="1"/>
  <c r="D40" i="50"/>
  <c r="J40" i="50" s="1"/>
  <c r="I39" i="50"/>
  <c r="N39" i="50" s="1"/>
  <c r="E39" i="50"/>
  <c r="K39" i="50" s="1"/>
  <c r="D39" i="50"/>
  <c r="I38" i="50"/>
  <c r="N38" i="50" s="1"/>
  <c r="E38" i="50"/>
  <c r="K38" i="50" s="1"/>
  <c r="D38" i="50"/>
  <c r="J38" i="50" s="1"/>
  <c r="I37" i="50"/>
  <c r="N37" i="50" s="1"/>
  <c r="E37" i="50"/>
  <c r="K37" i="50" s="1"/>
  <c r="D37" i="50"/>
  <c r="I36" i="50"/>
  <c r="N36" i="50" s="1"/>
  <c r="E36" i="50"/>
  <c r="K36" i="50" s="1"/>
  <c r="D36" i="50"/>
  <c r="I35" i="50"/>
  <c r="N35" i="50" s="1"/>
  <c r="E35" i="50"/>
  <c r="K35" i="50" s="1"/>
  <c r="D35" i="50"/>
  <c r="I34" i="50"/>
  <c r="N34" i="50" s="1"/>
  <c r="E34" i="50"/>
  <c r="K34" i="50" s="1"/>
  <c r="D34" i="50"/>
  <c r="J34" i="50"/>
  <c r="I33" i="50"/>
  <c r="N33" i="50" s="1"/>
  <c r="E33" i="50"/>
  <c r="K33" i="50" s="1"/>
  <c r="D33" i="50"/>
  <c r="I32" i="50"/>
  <c r="N32" i="50" s="1"/>
  <c r="E32" i="50"/>
  <c r="D32" i="50"/>
  <c r="I31" i="50"/>
  <c r="N31" i="50" s="1"/>
  <c r="E31" i="50"/>
  <c r="K31" i="50" s="1"/>
  <c r="D31" i="50"/>
  <c r="I30" i="50"/>
  <c r="N30" i="50" s="1"/>
  <c r="E30" i="50"/>
  <c r="K30" i="50" s="1"/>
  <c r="D30" i="50"/>
  <c r="J30" i="50" s="1"/>
  <c r="I29" i="50"/>
  <c r="N29" i="50" s="1"/>
  <c r="E29" i="50"/>
  <c r="K29" i="50" s="1"/>
  <c r="D29" i="50"/>
  <c r="J29" i="50" s="1"/>
  <c r="I28" i="50"/>
  <c r="N28" i="50" s="1"/>
  <c r="E28" i="50"/>
  <c r="K28" i="50" s="1"/>
  <c r="D28" i="50"/>
  <c r="J28" i="50" s="1"/>
  <c r="I27" i="50"/>
  <c r="N27" i="50" s="1"/>
  <c r="E27" i="50"/>
  <c r="K27" i="50" s="1"/>
  <c r="D27" i="50"/>
  <c r="I26" i="50"/>
  <c r="N26" i="50" s="1"/>
  <c r="I25" i="50"/>
  <c r="N25" i="50" s="1"/>
  <c r="E25" i="50"/>
  <c r="K25" i="50" s="1"/>
  <c r="D25" i="50"/>
  <c r="J25" i="50" s="1"/>
  <c r="B5" i="50"/>
  <c r="C10" i="59" s="1"/>
  <c r="M22" i="46"/>
  <c r="D23" i="47"/>
  <c r="J23" i="47" s="1"/>
  <c r="M47" i="49"/>
  <c r="I23" i="49"/>
  <c r="N23" i="49" s="1"/>
  <c r="H47" i="49"/>
  <c r="G47" i="49"/>
  <c r="C47" i="49"/>
  <c r="B47" i="49"/>
  <c r="H45" i="49"/>
  <c r="I44" i="49"/>
  <c r="N44" i="49" s="1"/>
  <c r="I43" i="49"/>
  <c r="N43" i="49" s="1"/>
  <c r="D43" i="49"/>
  <c r="I42" i="49"/>
  <c r="N42" i="49" s="1"/>
  <c r="D42" i="49"/>
  <c r="I41" i="49"/>
  <c r="N41" i="49" s="1"/>
  <c r="D41" i="49"/>
  <c r="J41" i="49" s="1"/>
  <c r="I40" i="49"/>
  <c r="N40" i="49" s="1"/>
  <c r="D40" i="49"/>
  <c r="J40" i="49" s="1"/>
  <c r="I39" i="49"/>
  <c r="D39" i="49"/>
  <c r="I38" i="49"/>
  <c r="N38" i="49" s="1"/>
  <c r="E38" i="49"/>
  <c r="K38" i="49" s="1"/>
  <c r="D38" i="49"/>
  <c r="J38" i="49" s="1"/>
  <c r="I37" i="49"/>
  <c r="N37" i="49" s="1"/>
  <c r="D37" i="49"/>
  <c r="I36" i="49"/>
  <c r="N36" i="49" s="1"/>
  <c r="E36" i="49"/>
  <c r="D36" i="49"/>
  <c r="J36" i="49" s="1"/>
  <c r="I35" i="49"/>
  <c r="N35" i="49" s="1"/>
  <c r="D35" i="49"/>
  <c r="J35" i="49" s="1"/>
  <c r="D34" i="49"/>
  <c r="I33" i="49"/>
  <c r="N33" i="49" s="1"/>
  <c r="D33" i="49"/>
  <c r="I32" i="49"/>
  <c r="N32" i="49" s="1"/>
  <c r="D32" i="49"/>
  <c r="I31" i="49"/>
  <c r="N31" i="49" s="1"/>
  <c r="D31" i="49"/>
  <c r="J31" i="49" s="1"/>
  <c r="I30" i="49"/>
  <c r="N30" i="49" s="1"/>
  <c r="D30" i="49"/>
  <c r="J30" i="49" s="1"/>
  <c r="E29" i="49"/>
  <c r="K29" i="49" s="1"/>
  <c r="D29" i="49"/>
  <c r="J29" i="49" s="1"/>
  <c r="I28" i="49"/>
  <c r="N28" i="49" s="1"/>
  <c r="D28" i="49"/>
  <c r="J28" i="49" s="1"/>
  <c r="I27" i="49"/>
  <c r="N27" i="49" s="1"/>
  <c r="D27" i="49"/>
  <c r="J27" i="49" s="1"/>
  <c r="I26" i="49"/>
  <c r="N26" i="49" s="1"/>
  <c r="I25" i="49"/>
  <c r="N25" i="49" s="1"/>
  <c r="D25" i="49"/>
  <c r="D23" i="49"/>
  <c r="J23" i="49" s="1"/>
  <c r="G47" i="48"/>
  <c r="C47" i="48"/>
  <c r="B47" i="48"/>
  <c r="I44" i="48"/>
  <c r="N44" i="48" s="1"/>
  <c r="I43" i="48"/>
  <c r="N43" i="48" s="1"/>
  <c r="E43" i="48"/>
  <c r="K43" i="48" s="1"/>
  <c r="D43" i="48"/>
  <c r="J43" i="48" s="1"/>
  <c r="D42" i="48"/>
  <c r="J42" i="48" s="1"/>
  <c r="D41" i="48"/>
  <c r="J41" i="48" s="1"/>
  <c r="D40" i="48"/>
  <c r="E39" i="48"/>
  <c r="D39" i="48"/>
  <c r="F39" i="48" s="1"/>
  <c r="I38" i="48"/>
  <c r="N38" i="48" s="1"/>
  <c r="E38" i="48"/>
  <c r="K38" i="48" s="1"/>
  <c r="D38" i="48"/>
  <c r="J38" i="48" s="1"/>
  <c r="E37" i="48"/>
  <c r="K37" i="48" s="1"/>
  <c r="D37" i="48"/>
  <c r="E36" i="48"/>
  <c r="K36" i="48" s="1"/>
  <c r="D36" i="48"/>
  <c r="E35" i="48"/>
  <c r="K35" i="48" s="1"/>
  <c r="D35" i="48"/>
  <c r="D34" i="48"/>
  <c r="J34" i="48" s="1"/>
  <c r="D33" i="48"/>
  <c r="J33" i="48" s="1"/>
  <c r="D32" i="48"/>
  <c r="D31" i="48"/>
  <c r="I30" i="48"/>
  <c r="N30" i="48" s="1"/>
  <c r="E30" i="48"/>
  <c r="K30" i="48" s="1"/>
  <c r="D30" i="48"/>
  <c r="J30" i="48" s="1"/>
  <c r="I29" i="48"/>
  <c r="N29" i="48" s="1"/>
  <c r="E29" i="48"/>
  <c r="D29" i="48"/>
  <c r="J29" i="48" s="1"/>
  <c r="E28" i="48"/>
  <c r="K28" i="48" s="1"/>
  <c r="D28" i="48"/>
  <c r="J28" i="48" s="1"/>
  <c r="I27" i="48"/>
  <c r="N27" i="48" s="1"/>
  <c r="E27" i="48"/>
  <c r="D27" i="48"/>
  <c r="J27" i="48" s="1"/>
  <c r="I26" i="48"/>
  <c r="N26" i="48" s="1"/>
  <c r="D25" i="47"/>
  <c r="I23" i="48"/>
  <c r="E23" i="48"/>
  <c r="K23" i="48" s="1"/>
  <c r="D23" i="48"/>
  <c r="J23" i="48" s="1"/>
  <c r="B5" i="48"/>
  <c r="C8" i="59" s="1"/>
  <c r="M47" i="47"/>
  <c r="I22" i="47"/>
  <c r="N22" i="47" s="1"/>
  <c r="I23" i="47"/>
  <c r="N23" i="47" s="1"/>
  <c r="H47" i="47"/>
  <c r="E23" i="47"/>
  <c r="K23" i="47" s="1"/>
  <c r="G47" i="47"/>
  <c r="C47" i="47"/>
  <c r="B47" i="47"/>
  <c r="I44" i="47"/>
  <c r="N44" i="47" s="1"/>
  <c r="E44" i="47"/>
  <c r="D44" i="47"/>
  <c r="E43" i="47"/>
  <c r="K43" i="47" s="1"/>
  <c r="D43" i="47"/>
  <c r="J43" i="47" s="1"/>
  <c r="E42" i="47"/>
  <c r="D42" i="47"/>
  <c r="I41" i="47"/>
  <c r="N41" i="47" s="1"/>
  <c r="E41" i="47"/>
  <c r="D41" i="47"/>
  <c r="I40" i="47"/>
  <c r="N40" i="47" s="1"/>
  <c r="E40" i="47"/>
  <c r="K40" i="47" s="1"/>
  <c r="D40" i="47"/>
  <c r="J40" i="47" s="1"/>
  <c r="E39" i="47"/>
  <c r="K39" i="47" s="1"/>
  <c r="D39" i="47"/>
  <c r="J39" i="47" s="1"/>
  <c r="I38" i="47"/>
  <c r="N38" i="47" s="1"/>
  <c r="E38" i="47"/>
  <c r="K38" i="47" s="1"/>
  <c r="D38" i="47"/>
  <c r="I37" i="47"/>
  <c r="N37" i="47" s="1"/>
  <c r="E37" i="47"/>
  <c r="D37" i="47"/>
  <c r="J37" i="47" s="1"/>
  <c r="I36" i="47"/>
  <c r="N36" i="47" s="1"/>
  <c r="E36" i="47"/>
  <c r="D36" i="47"/>
  <c r="J36" i="47" s="1"/>
  <c r="E35" i="47"/>
  <c r="D35" i="47"/>
  <c r="I34" i="47"/>
  <c r="N34" i="47" s="1"/>
  <c r="E34" i="47"/>
  <c r="D34" i="47"/>
  <c r="J34" i="47" s="1"/>
  <c r="I33" i="47"/>
  <c r="N33" i="47" s="1"/>
  <c r="E33" i="47"/>
  <c r="K33" i="47" s="1"/>
  <c r="D33" i="47"/>
  <c r="J33" i="47" s="1"/>
  <c r="I32" i="47"/>
  <c r="N32" i="47" s="1"/>
  <c r="E32" i="47"/>
  <c r="K32" i="47" s="1"/>
  <c r="D32" i="47"/>
  <c r="I31" i="47"/>
  <c r="N31" i="47" s="1"/>
  <c r="E31" i="47"/>
  <c r="F31" i="47" s="1"/>
  <c r="D31" i="47"/>
  <c r="J31" i="47" s="1"/>
  <c r="I30" i="47"/>
  <c r="N30" i="47" s="1"/>
  <c r="E30" i="47"/>
  <c r="K30" i="47" s="1"/>
  <c r="D30" i="47"/>
  <c r="I29" i="47"/>
  <c r="N29" i="47" s="1"/>
  <c r="E29" i="47"/>
  <c r="D29" i="47"/>
  <c r="I28" i="47"/>
  <c r="N28" i="47" s="1"/>
  <c r="E28" i="47"/>
  <c r="K28" i="47" s="1"/>
  <c r="D28" i="47"/>
  <c r="F28" i="47" s="1"/>
  <c r="I27" i="47"/>
  <c r="N27" i="47" s="1"/>
  <c r="E27" i="47"/>
  <c r="K27" i="47" s="1"/>
  <c r="D27" i="47"/>
  <c r="J27" i="47" s="1"/>
  <c r="I26" i="47"/>
  <c r="N26" i="47" s="1"/>
  <c r="I25" i="47"/>
  <c r="N25" i="47" s="1"/>
  <c r="E25" i="47"/>
  <c r="K25" i="47" s="1"/>
  <c r="C47" i="46"/>
  <c r="B47" i="46"/>
  <c r="B4" i="46"/>
  <c r="D23" i="43"/>
  <c r="J23" i="43" s="1"/>
  <c r="D23" i="44"/>
  <c r="C47" i="45"/>
  <c r="B47" i="45"/>
  <c r="E23" i="43"/>
  <c r="K23" i="43" s="1"/>
  <c r="E23" i="44"/>
  <c r="K23" i="44" s="1"/>
  <c r="B4" i="45"/>
  <c r="M47" i="44"/>
  <c r="I22" i="44"/>
  <c r="N22" i="44" s="1"/>
  <c r="H47" i="44"/>
  <c r="G47" i="44"/>
  <c r="C47" i="44"/>
  <c r="B47" i="44"/>
  <c r="H45" i="44"/>
  <c r="G45" i="44"/>
  <c r="I44" i="44"/>
  <c r="N44" i="44" s="1"/>
  <c r="E44" i="44"/>
  <c r="K44" i="44" s="1"/>
  <c r="D44" i="44"/>
  <c r="I43" i="44"/>
  <c r="N43" i="44" s="1"/>
  <c r="E43" i="44"/>
  <c r="K43" i="44" s="1"/>
  <c r="D43" i="44"/>
  <c r="J43" i="44" s="1"/>
  <c r="I42" i="44"/>
  <c r="N42" i="44" s="1"/>
  <c r="E42" i="44"/>
  <c r="K42" i="44" s="1"/>
  <c r="D42" i="44"/>
  <c r="I41" i="44"/>
  <c r="N41" i="44" s="1"/>
  <c r="E41" i="44"/>
  <c r="K41" i="44" s="1"/>
  <c r="D41" i="44"/>
  <c r="I40" i="44"/>
  <c r="N40" i="44" s="1"/>
  <c r="E40" i="44"/>
  <c r="K40" i="44" s="1"/>
  <c r="D40" i="44"/>
  <c r="I39" i="44"/>
  <c r="N39" i="44" s="1"/>
  <c r="E39" i="44"/>
  <c r="K39" i="44" s="1"/>
  <c r="D39" i="44"/>
  <c r="J39" i="44" s="1"/>
  <c r="I38" i="44"/>
  <c r="N38" i="44" s="1"/>
  <c r="E38" i="44"/>
  <c r="K38" i="44" s="1"/>
  <c r="D38" i="44"/>
  <c r="F38" i="44" s="1"/>
  <c r="I37" i="44"/>
  <c r="N37" i="44" s="1"/>
  <c r="E37" i="44"/>
  <c r="K37" i="44" s="1"/>
  <c r="D37" i="44"/>
  <c r="J37" i="44" s="1"/>
  <c r="I36" i="44"/>
  <c r="N36" i="44" s="1"/>
  <c r="E36" i="44"/>
  <c r="K36" i="44"/>
  <c r="D36" i="44"/>
  <c r="J36" i="44" s="1"/>
  <c r="I35" i="44"/>
  <c r="N35" i="44" s="1"/>
  <c r="E35" i="44"/>
  <c r="K35" i="44" s="1"/>
  <c r="D35" i="44"/>
  <c r="J35" i="44" s="1"/>
  <c r="I34" i="44"/>
  <c r="N34" i="44" s="1"/>
  <c r="E34" i="44"/>
  <c r="K34" i="44" s="1"/>
  <c r="D34" i="44"/>
  <c r="I33" i="44"/>
  <c r="N33" i="44" s="1"/>
  <c r="E33" i="44"/>
  <c r="K33" i="44" s="1"/>
  <c r="D33" i="44"/>
  <c r="J33" i="44" s="1"/>
  <c r="I32" i="44"/>
  <c r="N32" i="44" s="1"/>
  <c r="E32" i="44"/>
  <c r="K32" i="44" s="1"/>
  <c r="D32" i="44"/>
  <c r="J32" i="44" s="1"/>
  <c r="I31" i="44"/>
  <c r="N31" i="44" s="1"/>
  <c r="E31" i="44"/>
  <c r="K31" i="44" s="1"/>
  <c r="D31" i="44"/>
  <c r="I30" i="44"/>
  <c r="N30" i="44" s="1"/>
  <c r="E30" i="44"/>
  <c r="D30" i="44"/>
  <c r="F30" i="44" s="1"/>
  <c r="L30" i="44" s="1"/>
  <c r="I29" i="44"/>
  <c r="N29" i="44" s="1"/>
  <c r="E29" i="44"/>
  <c r="K29" i="44" s="1"/>
  <c r="D29" i="44"/>
  <c r="J29" i="44" s="1"/>
  <c r="I28" i="44"/>
  <c r="N28" i="44" s="1"/>
  <c r="E28" i="44"/>
  <c r="K28" i="44" s="1"/>
  <c r="D28" i="44"/>
  <c r="J28" i="44" s="1"/>
  <c r="I27" i="44"/>
  <c r="N27" i="44" s="1"/>
  <c r="E27" i="44"/>
  <c r="E27" i="45" s="1"/>
  <c r="K27" i="45" s="1"/>
  <c r="D27" i="44"/>
  <c r="I26" i="44"/>
  <c r="N26" i="44" s="1"/>
  <c r="I25" i="44"/>
  <c r="N25" i="44" s="1"/>
  <c r="I23" i="44"/>
  <c r="N23" i="44" s="1"/>
  <c r="B5" i="44"/>
  <c r="C6" i="59" s="1"/>
  <c r="M47" i="43"/>
  <c r="I23" i="43"/>
  <c r="N23" i="43" s="1"/>
  <c r="C47" i="43"/>
  <c r="B47" i="43"/>
  <c r="I44" i="43"/>
  <c r="N44" i="43" s="1"/>
  <c r="E44" i="43"/>
  <c r="K44" i="43" s="1"/>
  <c r="I43" i="43"/>
  <c r="N43" i="43" s="1"/>
  <c r="E43" i="43"/>
  <c r="D43" i="43"/>
  <c r="J43" i="43" s="1"/>
  <c r="I42" i="43"/>
  <c r="N42" i="43" s="1"/>
  <c r="E42" i="43"/>
  <c r="K42" i="43" s="1"/>
  <c r="D42" i="43"/>
  <c r="J42" i="43" s="1"/>
  <c r="I41" i="43"/>
  <c r="N41" i="43" s="1"/>
  <c r="E41" i="43"/>
  <c r="K41" i="43" s="1"/>
  <c r="D41" i="43"/>
  <c r="I40" i="43"/>
  <c r="N40" i="43" s="1"/>
  <c r="E40" i="43"/>
  <c r="K40" i="43" s="1"/>
  <c r="D40" i="43"/>
  <c r="J40" i="43" s="1"/>
  <c r="I39" i="43"/>
  <c r="N39" i="43" s="1"/>
  <c r="D39" i="43"/>
  <c r="J39" i="43" s="1"/>
  <c r="I38" i="43"/>
  <c r="N38" i="43" s="1"/>
  <c r="E38" i="43"/>
  <c r="K38" i="43" s="1"/>
  <c r="D38" i="43"/>
  <c r="I37" i="43"/>
  <c r="E37" i="43"/>
  <c r="K37" i="43" s="1"/>
  <c r="D37" i="43"/>
  <c r="D37" i="45" s="1"/>
  <c r="I36" i="43"/>
  <c r="N36" i="43" s="1"/>
  <c r="E36" i="43"/>
  <c r="D36" i="43"/>
  <c r="I35" i="43"/>
  <c r="N35" i="43" s="1"/>
  <c r="E35" i="43"/>
  <c r="K35" i="43" s="1"/>
  <c r="D35" i="43"/>
  <c r="J35" i="43" s="1"/>
  <c r="E34" i="43"/>
  <c r="K34" i="43" s="1"/>
  <c r="D34" i="43"/>
  <c r="J34" i="43" s="1"/>
  <c r="I33" i="43"/>
  <c r="N33" i="43" s="1"/>
  <c r="E33" i="43"/>
  <c r="D33" i="43"/>
  <c r="J33" i="43" s="1"/>
  <c r="I32" i="43"/>
  <c r="N32" i="43" s="1"/>
  <c r="E32" i="43"/>
  <c r="K32" i="43" s="1"/>
  <c r="D32" i="43"/>
  <c r="I31" i="43"/>
  <c r="N31" i="43" s="1"/>
  <c r="E31" i="43"/>
  <c r="K31" i="43" s="1"/>
  <c r="D31" i="43"/>
  <c r="J31" i="43" s="1"/>
  <c r="I30" i="43"/>
  <c r="N30" i="43" s="1"/>
  <c r="E30" i="43"/>
  <c r="K30" i="43" s="1"/>
  <c r="D30" i="43"/>
  <c r="J30" i="43" s="1"/>
  <c r="I29" i="43"/>
  <c r="N29" i="43" s="1"/>
  <c r="E29" i="43"/>
  <c r="D29" i="43"/>
  <c r="J29" i="43" s="1"/>
  <c r="E28" i="43"/>
  <c r="E28" i="45" s="1"/>
  <c r="D28" i="43"/>
  <c r="I27" i="43"/>
  <c r="N27" i="43" s="1"/>
  <c r="E27" i="43"/>
  <c r="K27" i="43" s="1"/>
  <c r="D27" i="43"/>
  <c r="J27" i="43" s="1"/>
  <c r="I26" i="43"/>
  <c r="N26" i="43" s="1"/>
  <c r="E25" i="43"/>
  <c r="K25" i="43" s="1"/>
  <c r="B5" i="43"/>
  <c r="C5" i="59" s="1"/>
  <c r="I22" i="42"/>
  <c r="N22" i="42" s="1"/>
  <c r="I23" i="42"/>
  <c r="H47" i="42"/>
  <c r="E23" i="42"/>
  <c r="G47" i="42"/>
  <c r="C47" i="42"/>
  <c r="B47" i="42"/>
  <c r="G45" i="42"/>
  <c r="I44" i="42"/>
  <c r="N44" i="42" s="1"/>
  <c r="I43" i="42"/>
  <c r="N43" i="42" s="1"/>
  <c r="E43" i="42"/>
  <c r="D43" i="42"/>
  <c r="I42" i="42"/>
  <c r="N42" i="42" s="1"/>
  <c r="E42" i="42"/>
  <c r="D42" i="42"/>
  <c r="I41" i="42"/>
  <c r="N41" i="42" s="1"/>
  <c r="E41" i="42"/>
  <c r="K41" i="42" s="1"/>
  <c r="D41" i="42"/>
  <c r="J41" i="42" s="1"/>
  <c r="I40" i="42"/>
  <c r="N40" i="42" s="1"/>
  <c r="E40" i="42"/>
  <c r="K40" i="42" s="1"/>
  <c r="D40" i="42"/>
  <c r="E39" i="42"/>
  <c r="D39" i="42"/>
  <c r="I38" i="42"/>
  <c r="N38" i="42" s="1"/>
  <c r="E38" i="42"/>
  <c r="K38" i="42" s="1"/>
  <c r="D38" i="42"/>
  <c r="J38" i="42" s="1"/>
  <c r="I37" i="42"/>
  <c r="N37" i="42" s="1"/>
  <c r="E37" i="42"/>
  <c r="D37" i="42"/>
  <c r="J37" i="42" s="1"/>
  <c r="I36" i="42"/>
  <c r="N36" i="42" s="1"/>
  <c r="E36" i="42"/>
  <c r="K36" i="42" s="1"/>
  <c r="D36" i="42"/>
  <c r="J36" i="42" s="1"/>
  <c r="I35" i="42"/>
  <c r="N35" i="42" s="1"/>
  <c r="E35" i="42"/>
  <c r="D35" i="42"/>
  <c r="J35" i="42" s="1"/>
  <c r="E34" i="42"/>
  <c r="K34" i="42" s="1"/>
  <c r="D34" i="42"/>
  <c r="J34" i="42"/>
  <c r="I33" i="42"/>
  <c r="N33" i="42" s="1"/>
  <c r="E33" i="42"/>
  <c r="K33" i="42" s="1"/>
  <c r="D33" i="42"/>
  <c r="J33" i="42" s="1"/>
  <c r="I32" i="42"/>
  <c r="N32" i="42" s="1"/>
  <c r="E32" i="42"/>
  <c r="D32" i="42"/>
  <c r="I31" i="42"/>
  <c r="N31" i="42" s="1"/>
  <c r="E31" i="42"/>
  <c r="K31" i="42" s="1"/>
  <c r="D31" i="42"/>
  <c r="I30" i="42"/>
  <c r="N30" i="42" s="1"/>
  <c r="E30" i="42"/>
  <c r="K30" i="42" s="1"/>
  <c r="D30" i="42"/>
  <c r="J30" i="42" s="1"/>
  <c r="I29" i="42"/>
  <c r="N29" i="42" s="1"/>
  <c r="E29" i="42"/>
  <c r="D29" i="42"/>
  <c r="J29" i="42" s="1"/>
  <c r="I28" i="42"/>
  <c r="N28" i="42" s="1"/>
  <c r="E28" i="42"/>
  <c r="D28" i="42"/>
  <c r="J28" i="42" s="1"/>
  <c r="I27" i="42"/>
  <c r="N27" i="42" s="1"/>
  <c r="E27" i="42"/>
  <c r="K27" i="42" s="1"/>
  <c r="D27" i="42"/>
  <c r="J27" i="42" s="1"/>
  <c r="I26" i="42"/>
  <c r="N26" i="42" s="1"/>
  <c r="I25" i="42"/>
  <c r="E25" i="42"/>
  <c r="E25" i="45" s="1"/>
  <c r="D23" i="42"/>
  <c r="J23" i="42" s="1"/>
  <c r="B5" i="42"/>
  <c r="C4" i="59" s="1"/>
  <c r="B4" i="40"/>
  <c r="B6" i="40"/>
  <c r="B5" i="40" s="1"/>
  <c r="B8" i="40"/>
  <c r="M25" i="40"/>
  <c r="M26" i="40"/>
  <c r="M29" i="40"/>
  <c r="M30" i="40"/>
  <c r="M30" i="54" s="1"/>
  <c r="M31" i="40"/>
  <c r="M31" i="54" s="1"/>
  <c r="M32" i="40"/>
  <c r="M32" i="54" s="1"/>
  <c r="M35" i="40"/>
  <c r="M35" i="54" s="1"/>
  <c r="M36" i="40"/>
  <c r="M36" i="54" s="1"/>
  <c r="M38" i="40"/>
  <c r="M40" i="40"/>
  <c r="M41" i="40"/>
  <c r="M41" i="54" s="1"/>
  <c r="M41" i="55" s="1"/>
  <c r="M43" i="40"/>
  <c r="M44" i="40"/>
  <c r="M22" i="40"/>
  <c r="B47" i="40"/>
  <c r="M47" i="39"/>
  <c r="H47" i="39"/>
  <c r="G47" i="39"/>
  <c r="C47" i="39"/>
  <c r="B47" i="39"/>
  <c r="B5" i="39"/>
  <c r="C3" i="59" s="1"/>
  <c r="I44" i="39"/>
  <c r="N44" i="39" s="1"/>
  <c r="E44" i="39"/>
  <c r="K44" i="39" s="1"/>
  <c r="I43" i="39"/>
  <c r="N43" i="39" s="1"/>
  <c r="E43" i="39"/>
  <c r="K43" i="39" s="1"/>
  <c r="D43" i="39"/>
  <c r="J43" i="39" s="1"/>
  <c r="E42" i="39"/>
  <c r="D42" i="39"/>
  <c r="J42" i="39" s="1"/>
  <c r="I41" i="39"/>
  <c r="N41" i="39" s="1"/>
  <c r="E41" i="39"/>
  <c r="K41" i="39" s="1"/>
  <c r="D41" i="39"/>
  <c r="I40" i="39"/>
  <c r="N40" i="39" s="1"/>
  <c r="E40" i="39"/>
  <c r="K40" i="39" s="1"/>
  <c r="D40" i="39"/>
  <c r="J40" i="39" s="1"/>
  <c r="E39" i="39"/>
  <c r="K39" i="39" s="1"/>
  <c r="D39" i="39"/>
  <c r="E38" i="39"/>
  <c r="D38" i="39"/>
  <c r="J38" i="39" s="1"/>
  <c r="I37" i="39"/>
  <c r="N37" i="39" s="1"/>
  <c r="E37" i="39"/>
  <c r="D37" i="39"/>
  <c r="I36" i="39"/>
  <c r="N36" i="39" s="1"/>
  <c r="E36" i="39"/>
  <c r="K36" i="39" s="1"/>
  <c r="D36" i="39"/>
  <c r="J36" i="39" s="1"/>
  <c r="I35" i="39"/>
  <c r="N35" i="39" s="1"/>
  <c r="E35" i="39"/>
  <c r="K35" i="39" s="1"/>
  <c r="D35" i="39"/>
  <c r="I34" i="39"/>
  <c r="N34" i="39" s="1"/>
  <c r="E34" i="39"/>
  <c r="D34" i="39"/>
  <c r="I33" i="39"/>
  <c r="N33" i="39" s="1"/>
  <c r="E33" i="39"/>
  <c r="K33" i="39" s="1"/>
  <c r="D33" i="39"/>
  <c r="J33" i="39" s="1"/>
  <c r="I32" i="39"/>
  <c r="N32" i="39" s="1"/>
  <c r="E32" i="39"/>
  <c r="D32" i="39"/>
  <c r="I31" i="39"/>
  <c r="N31" i="39" s="1"/>
  <c r="E31" i="39"/>
  <c r="D31" i="39"/>
  <c r="J31" i="39" s="1"/>
  <c r="I30" i="39"/>
  <c r="N30" i="39" s="1"/>
  <c r="E30" i="39"/>
  <c r="K30" i="39" s="1"/>
  <c r="D30" i="39"/>
  <c r="J30" i="39" s="1"/>
  <c r="I29" i="39"/>
  <c r="N29" i="39" s="1"/>
  <c r="E29" i="39"/>
  <c r="K29" i="39" s="1"/>
  <c r="D29" i="39"/>
  <c r="I28" i="39"/>
  <c r="N28" i="39" s="1"/>
  <c r="E28" i="39"/>
  <c r="K28" i="39" s="1"/>
  <c r="D28" i="39"/>
  <c r="J28" i="39" s="1"/>
  <c r="I27" i="39"/>
  <c r="N27" i="39" s="1"/>
  <c r="E27" i="39"/>
  <c r="K27" i="39" s="1"/>
  <c r="D27" i="39"/>
  <c r="J27" i="39" s="1"/>
  <c r="I26" i="39"/>
  <c r="N26" i="39" s="1"/>
  <c r="E26" i="39"/>
  <c r="K26" i="39" s="1"/>
  <c r="I25" i="39"/>
  <c r="N25" i="39" s="1"/>
  <c r="E25" i="39"/>
  <c r="K25" i="39" s="1"/>
  <c r="D25" i="39"/>
  <c r="J25" i="39" s="1"/>
  <c r="I23" i="39"/>
  <c r="N23" i="39" s="1"/>
  <c r="E23" i="39"/>
  <c r="K23" i="39" s="1"/>
  <c r="D23" i="39"/>
  <c r="I22" i="39"/>
  <c r="N22" i="39" s="1"/>
  <c r="M47" i="38"/>
  <c r="G47" i="38"/>
  <c r="C47" i="38"/>
  <c r="B47" i="38"/>
  <c r="I43" i="38"/>
  <c r="N43" i="38" s="1"/>
  <c r="E43" i="38"/>
  <c r="D43" i="38"/>
  <c r="J43" i="38" s="1"/>
  <c r="E42" i="38"/>
  <c r="K42" i="38" s="1"/>
  <c r="D42" i="38"/>
  <c r="I41" i="38"/>
  <c r="N41" i="38" s="1"/>
  <c r="E41" i="38"/>
  <c r="K41" i="38" s="1"/>
  <c r="D41" i="38"/>
  <c r="J41" i="38" s="1"/>
  <c r="I40" i="38"/>
  <c r="N40" i="38" s="1"/>
  <c r="E40" i="38"/>
  <c r="K40" i="38" s="1"/>
  <c r="D40" i="38"/>
  <c r="J40" i="38" s="1"/>
  <c r="E39" i="38"/>
  <c r="D39" i="38"/>
  <c r="J39" i="38" s="1"/>
  <c r="E38" i="38"/>
  <c r="D38" i="38"/>
  <c r="E37" i="38"/>
  <c r="D37" i="38"/>
  <c r="J37" i="38" s="1"/>
  <c r="I36" i="38"/>
  <c r="N36" i="38" s="1"/>
  <c r="E36" i="38"/>
  <c r="K36" i="38" s="1"/>
  <c r="D36" i="38"/>
  <c r="I35" i="38"/>
  <c r="N35" i="38" s="1"/>
  <c r="E35" i="38"/>
  <c r="K35" i="38" s="1"/>
  <c r="D35" i="38"/>
  <c r="E34" i="38"/>
  <c r="K34" i="38" s="1"/>
  <c r="D34" i="38"/>
  <c r="J34" i="38" s="1"/>
  <c r="I33" i="38"/>
  <c r="N33" i="38" s="1"/>
  <c r="E33" i="38"/>
  <c r="K33" i="38" s="1"/>
  <c r="D33" i="38"/>
  <c r="I32" i="38"/>
  <c r="N32" i="38" s="1"/>
  <c r="E32" i="38"/>
  <c r="K32" i="38" s="1"/>
  <c r="D32" i="38"/>
  <c r="J32" i="38" s="1"/>
  <c r="I31" i="38"/>
  <c r="N31" i="38" s="1"/>
  <c r="E31" i="38"/>
  <c r="K31" i="38" s="1"/>
  <c r="D31" i="38"/>
  <c r="J31" i="38" s="1"/>
  <c r="I30" i="38"/>
  <c r="N30" i="38" s="1"/>
  <c r="E30" i="38"/>
  <c r="D30" i="38"/>
  <c r="J30" i="38" s="1"/>
  <c r="I29" i="38"/>
  <c r="N29" i="38" s="1"/>
  <c r="E29" i="38"/>
  <c r="K29" i="38" s="1"/>
  <c r="D29" i="38"/>
  <c r="F29" i="38" s="1"/>
  <c r="L29" i="38" s="1"/>
  <c r="E28" i="38"/>
  <c r="K28" i="38" s="1"/>
  <c r="D28" i="38"/>
  <c r="I27" i="38"/>
  <c r="N27" i="38" s="1"/>
  <c r="E27" i="38"/>
  <c r="K27" i="38" s="1"/>
  <c r="D27" i="38"/>
  <c r="I26" i="38"/>
  <c r="N26" i="38" s="1"/>
  <c r="E26" i="38"/>
  <c r="K26" i="38" s="1"/>
  <c r="D26" i="38"/>
  <c r="J26" i="38" s="1"/>
  <c r="I25" i="38"/>
  <c r="N25" i="38" s="1"/>
  <c r="D25" i="38"/>
  <c r="I23" i="38"/>
  <c r="N23" i="38" s="1"/>
  <c r="E23" i="38"/>
  <c r="K23" i="38" s="1"/>
  <c r="D23" i="38"/>
  <c r="B5" i="38"/>
  <c r="C2" i="59" s="1"/>
  <c r="C47" i="37"/>
  <c r="B47" i="37"/>
  <c r="E44" i="37"/>
  <c r="K44" i="37" s="1"/>
  <c r="E43" i="37"/>
  <c r="K43" i="37" s="1"/>
  <c r="E42" i="37"/>
  <c r="E41" i="37"/>
  <c r="E40" i="37"/>
  <c r="E39" i="37"/>
  <c r="E38" i="37"/>
  <c r="K38" i="37" s="1"/>
  <c r="E37" i="37"/>
  <c r="E37" i="40" s="1"/>
  <c r="E36" i="37"/>
  <c r="E35" i="37"/>
  <c r="E34" i="37"/>
  <c r="K34" i="37" s="1"/>
  <c r="E33" i="37"/>
  <c r="E33" i="40" s="1"/>
  <c r="E32" i="37"/>
  <c r="K32" i="37" s="1"/>
  <c r="E31" i="37"/>
  <c r="K31" i="37" s="1"/>
  <c r="E30" i="37"/>
  <c r="E29" i="37"/>
  <c r="F29" i="37" s="1"/>
  <c r="D29" i="37"/>
  <c r="E28" i="37"/>
  <c r="E27" i="37"/>
  <c r="D44" i="37"/>
  <c r="D44" i="40" s="1"/>
  <c r="D43" i="37"/>
  <c r="F43" i="37" s="1"/>
  <c r="D42" i="37"/>
  <c r="D40" i="37"/>
  <c r="J40" i="37" s="1"/>
  <c r="D39" i="37"/>
  <c r="J39" i="37" s="1"/>
  <c r="D38" i="37"/>
  <c r="F38" i="37" s="1"/>
  <c r="L38" i="37" s="1"/>
  <c r="D37" i="37"/>
  <c r="D36" i="37"/>
  <c r="J36" i="37" s="1"/>
  <c r="D35" i="37"/>
  <c r="D35" i="40" s="1"/>
  <c r="D34" i="37"/>
  <c r="D33" i="37"/>
  <c r="J33" i="37" s="1"/>
  <c r="D32" i="37"/>
  <c r="J32" i="37" s="1"/>
  <c r="D31" i="37"/>
  <c r="D30" i="37"/>
  <c r="J30" i="37" s="1"/>
  <c r="D28" i="37"/>
  <c r="D28" i="40" s="1"/>
  <c r="D27" i="37"/>
  <c r="F27" i="37" s="1"/>
  <c r="I41" i="37"/>
  <c r="N41" i="37" s="1"/>
  <c r="I37" i="37"/>
  <c r="I35" i="37"/>
  <c r="N35" i="37" s="1"/>
  <c r="I31" i="37"/>
  <c r="N31" i="37" s="1"/>
  <c r="I28" i="37"/>
  <c r="N28" i="37" s="1"/>
  <c r="I26" i="37"/>
  <c r="N26" i="37" s="1"/>
  <c r="I23" i="37"/>
  <c r="N23" i="37" s="1"/>
  <c r="B5" i="37"/>
  <c r="C1" i="59" s="1"/>
  <c r="N22" i="52"/>
  <c r="J32" i="47"/>
  <c r="K36" i="47"/>
  <c r="K42" i="47"/>
  <c r="C47" i="55"/>
  <c r="C47" i="40"/>
  <c r="B47" i="54"/>
  <c r="B47" i="55"/>
  <c r="C47" i="54"/>
  <c r="M27" i="56"/>
  <c r="M35" i="56"/>
  <c r="J40" i="44"/>
  <c r="F44" i="44"/>
  <c r="L44" i="44" s="1"/>
  <c r="J26" i="48"/>
  <c r="K29" i="51"/>
  <c r="J32" i="51"/>
  <c r="N22" i="50"/>
  <c r="F32" i="47"/>
  <c r="J23" i="52"/>
  <c r="J29" i="52"/>
  <c r="F29" i="50"/>
  <c r="L29" i="50" s="1"/>
  <c r="K37" i="51"/>
  <c r="E29" i="53"/>
  <c r="J22" i="51"/>
  <c r="J44" i="52"/>
  <c r="E27" i="53"/>
  <c r="K27" i="52"/>
  <c r="K37" i="52"/>
  <c r="F37" i="52"/>
  <c r="K23" i="52"/>
  <c r="F36" i="44"/>
  <c r="L36" i="44" s="1"/>
  <c r="J23" i="44"/>
  <c r="J29" i="47"/>
  <c r="K23" i="50"/>
  <c r="J34" i="51"/>
  <c r="J27" i="51"/>
  <c r="F27" i="51"/>
  <c r="L27" i="51" s="1"/>
  <c r="J35" i="50"/>
  <c r="K22" i="38"/>
  <c r="M44" i="56"/>
  <c r="M45" i="42"/>
  <c r="B9" i="42" s="1"/>
  <c r="B10" i="42" s="1"/>
  <c r="M22" i="56"/>
  <c r="F31" i="42"/>
  <c r="L31" i="42" s="1"/>
  <c r="H47" i="38"/>
  <c r="I37" i="38"/>
  <c r="N37" i="38" s="1"/>
  <c r="H38" i="56"/>
  <c r="I38" i="38"/>
  <c r="N38" i="38" s="1"/>
  <c r="H38" i="40"/>
  <c r="I38" i="40" s="1"/>
  <c r="N38" i="40" s="1"/>
  <c r="H39" i="40"/>
  <c r="H39" i="54" s="1"/>
  <c r="I39" i="38"/>
  <c r="N39" i="38" s="1"/>
  <c r="M45" i="39"/>
  <c r="B9" i="39" s="1"/>
  <c r="M34" i="40"/>
  <c r="M34" i="54" s="1"/>
  <c r="G38" i="56"/>
  <c r="G45" i="39"/>
  <c r="I38" i="39"/>
  <c r="N38" i="39" s="1"/>
  <c r="K39" i="38"/>
  <c r="I39" i="39"/>
  <c r="N39" i="39" s="1"/>
  <c r="H25" i="40"/>
  <c r="I34" i="43"/>
  <c r="N34" i="43" s="1"/>
  <c r="G34" i="45"/>
  <c r="H28" i="56"/>
  <c r="I28" i="56" s="1"/>
  <c r="I28" i="43"/>
  <c r="N28" i="43" s="1"/>
  <c r="G28" i="45"/>
  <c r="G28" i="54" s="1"/>
  <c r="H47" i="43"/>
  <c r="I25" i="43"/>
  <c r="N25" i="43" s="1"/>
  <c r="H45" i="43"/>
  <c r="G45" i="43"/>
  <c r="G47" i="43"/>
  <c r="F30" i="43"/>
  <c r="L30" i="43" s="1"/>
  <c r="F29" i="52"/>
  <c r="M22" i="45"/>
  <c r="M47" i="42"/>
  <c r="M25" i="45"/>
  <c r="M25" i="54" s="1"/>
  <c r="M25" i="56"/>
  <c r="N25" i="42"/>
  <c r="H37" i="45"/>
  <c r="I37" i="45" s="1"/>
  <c r="H45" i="42"/>
  <c r="H22" i="40"/>
  <c r="H22" i="54" s="1"/>
  <c r="I22" i="38"/>
  <c r="N22" i="38" s="1"/>
  <c r="G42" i="45"/>
  <c r="I42" i="45" s="1"/>
  <c r="D22" i="43"/>
  <c r="B6" i="45"/>
  <c r="B6" i="54"/>
  <c r="D26" i="43"/>
  <c r="D44" i="43"/>
  <c r="G23" i="45"/>
  <c r="G23" i="56"/>
  <c r="M39" i="45"/>
  <c r="M45" i="44"/>
  <c r="B13" i="44" s="1"/>
  <c r="B14" i="44" s="1"/>
  <c r="K25" i="44"/>
  <c r="H39" i="46"/>
  <c r="I39" i="46" s="1"/>
  <c r="I35" i="47"/>
  <c r="N35" i="47" s="1"/>
  <c r="J35" i="47"/>
  <c r="K39" i="48"/>
  <c r="E31" i="48"/>
  <c r="F31" i="48" s="1"/>
  <c r="L31" i="48" s="1"/>
  <c r="E32" i="48"/>
  <c r="K32" i="48" s="1"/>
  <c r="E40" i="48"/>
  <c r="F40" i="48" s="1"/>
  <c r="E25" i="48"/>
  <c r="F25" i="48" s="1"/>
  <c r="E26" i="48"/>
  <c r="E33" i="48"/>
  <c r="K33" i="48" s="1"/>
  <c r="E34" i="48"/>
  <c r="F34" i="48" s="1"/>
  <c r="E41" i="48"/>
  <c r="E42" i="48"/>
  <c r="K42" i="48" s="1"/>
  <c r="E44" i="48"/>
  <c r="F44" i="48" s="1"/>
  <c r="L44" i="48" s="1"/>
  <c r="G42" i="46"/>
  <c r="I42" i="48"/>
  <c r="N42" i="48" s="1"/>
  <c r="I34" i="49"/>
  <c r="N34" i="49" s="1"/>
  <c r="I29" i="49"/>
  <c r="N29" i="49" s="1"/>
  <c r="G22" i="56"/>
  <c r="I22" i="49"/>
  <c r="N22" i="49" s="1"/>
  <c r="G45" i="49"/>
  <c r="E22" i="49"/>
  <c r="K22" i="49" s="1"/>
  <c r="E26" i="49"/>
  <c r="K26" i="49" s="1"/>
  <c r="E40" i="49"/>
  <c r="K40" i="49" s="1"/>
  <c r="E32" i="49"/>
  <c r="E28" i="49"/>
  <c r="K28" i="49" s="1"/>
  <c r="E25" i="49"/>
  <c r="K25" i="49" s="1"/>
  <c r="E43" i="49"/>
  <c r="K43" i="49" s="1"/>
  <c r="E42" i="49"/>
  <c r="K42" i="49" s="1"/>
  <c r="E37" i="49"/>
  <c r="K37" i="49" s="1"/>
  <c r="E35" i="49"/>
  <c r="E34" i="49"/>
  <c r="E31" i="49"/>
  <c r="E30" i="49"/>
  <c r="K30" i="49" s="1"/>
  <c r="E27" i="49"/>
  <c r="K27" i="49" s="1"/>
  <c r="E23" i="49"/>
  <c r="K23" i="49" s="1"/>
  <c r="E41" i="49"/>
  <c r="K41" i="49" s="1"/>
  <c r="E39" i="49"/>
  <c r="K39" i="49" s="1"/>
  <c r="E33" i="49"/>
  <c r="F33" i="49" s="1"/>
  <c r="J26" i="49"/>
  <c r="J39" i="49"/>
  <c r="G45" i="38"/>
  <c r="J28" i="38"/>
  <c r="I28" i="38"/>
  <c r="N28" i="38" s="1"/>
  <c r="I34" i="38"/>
  <c r="N34" i="38" s="1"/>
  <c r="H45" i="38"/>
  <c r="M45" i="38"/>
  <c r="B9" i="38" s="1"/>
  <c r="G39" i="56"/>
  <c r="H42" i="40"/>
  <c r="H42" i="54" s="1"/>
  <c r="I42" i="38"/>
  <c r="N42" i="38" s="1"/>
  <c r="H44" i="56"/>
  <c r="I44" i="38"/>
  <c r="N44" i="38" s="1"/>
  <c r="H45" i="47"/>
  <c r="M40" i="46"/>
  <c r="M40" i="56"/>
  <c r="M45" i="47"/>
  <c r="I42" i="47"/>
  <c r="N42" i="47" s="1"/>
  <c r="G45" i="47"/>
  <c r="H43" i="46"/>
  <c r="I43" i="47"/>
  <c r="N43" i="47" s="1"/>
  <c r="H43" i="56"/>
  <c r="H47" i="48"/>
  <c r="H22" i="46"/>
  <c r="I22" i="48"/>
  <c r="N22" i="48" s="1"/>
  <c r="H22" i="56"/>
  <c r="K22" i="48"/>
  <c r="M23" i="46"/>
  <c r="M47" i="48"/>
  <c r="N23" i="48"/>
  <c r="H25" i="46"/>
  <c r="H25" i="56"/>
  <c r="M26" i="46"/>
  <c r="M26" i="56"/>
  <c r="I28" i="48"/>
  <c r="N28" i="48" s="1"/>
  <c r="G28" i="46"/>
  <c r="M29" i="46"/>
  <c r="G31" i="46"/>
  <c r="G32" i="46"/>
  <c r="I32" i="48"/>
  <c r="N32" i="48" s="1"/>
  <c r="G33" i="46"/>
  <c r="I33" i="48"/>
  <c r="N33" i="48" s="1"/>
  <c r="M34" i="46"/>
  <c r="G36" i="56"/>
  <c r="I36" i="56" s="1"/>
  <c r="G36" i="46"/>
  <c r="H37" i="46"/>
  <c r="H37" i="55" s="1"/>
  <c r="I37" i="48"/>
  <c r="N37" i="48" s="1"/>
  <c r="H37" i="56"/>
  <c r="M38" i="46"/>
  <c r="G40" i="46"/>
  <c r="J40" i="48"/>
  <c r="I40" i="48"/>
  <c r="N40" i="48" s="1"/>
  <c r="H41" i="56"/>
  <c r="I41" i="48"/>
  <c r="N41" i="48" s="1"/>
  <c r="H41" i="46"/>
  <c r="M43" i="46"/>
  <c r="K29" i="42"/>
  <c r="J28" i="37"/>
  <c r="K43" i="43"/>
  <c r="K42" i="42"/>
  <c r="K43" i="42"/>
  <c r="K27" i="48"/>
  <c r="H34" i="40"/>
  <c r="K44" i="38"/>
  <c r="D25" i="43"/>
  <c r="J25" i="43" s="1"/>
  <c r="H32" i="56"/>
  <c r="H32" i="46"/>
  <c r="M38" i="45"/>
  <c r="M38" i="54" s="1"/>
  <c r="G30" i="56"/>
  <c r="G43" i="46"/>
  <c r="G28" i="40"/>
  <c r="H45" i="39"/>
  <c r="I34" i="42"/>
  <c r="N34" i="42" s="1"/>
  <c r="H34" i="45"/>
  <c r="I39" i="47"/>
  <c r="N39" i="47" s="1"/>
  <c r="E44" i="49"/>
  <c r="K44" i="49" s="1"/>
  <c r="J32" i="50"/>
  <c r="D22" i="53"/>
  <c r="F41" i="50"/>
  <c r="L41" i="50" s="1"/>
  <c r="J38" i="47"/>
  <c r="I22" i="45"/>
  <c r="K39" i="43"/>
  <c r="J44" i="42"/>
  <c r="K37" i="42"/>
  <c r="F29" i="42"/>
  <c r="L29" i="42" s="1"/>
  <c r="F42" i="42"/>
  <c r="L42" i="42" s="1"/>
  <c r="J22" i="39"/>
  <c r="J25" i="52"/>
  <c r="J36" i="52"/>
  <c r="K44" i="52"/>
  <c r="K32" i="50"/>
  <c r="J36" i="48"/>
  <c r="K29" i="48"/>
  <c r="F23" i="48"/>
  <c r="J44" i="48"/>
  <c r="K25" i="48"/>
  <c r="J25" i="44"/>
  <c r="F27" i="43"/>
  <c r="L27" i="43" s="1"/>
  <c r="J34" i="39"/>
  <c r="K36" i="37"/>
  <c r="J27" i="37"/>
  <c r="J31" i="37"/>
  <c r="J29" i="37"/>
  <c r="G40" i="56"/>
  <c r="G40" i="40"/>
  <c r="G40" i="54" s="1"/>
  <c r="I38" i="37"/>
  <c r="N38" i="37"/>
  <c r="I34" i="37"/>
  <c r="N34" i="37" s="1"/>
  <c r="G34" i="56"/>
  <c r="G34" i="40"/>
  <c r="H24" i="40"/>
  <c r="F31" i="37"/>
  <c r="F22" i="37"/>
  <c r="L22" i="37" s="1"/>
  <c r="M24" i="40"/>
  <c r="M24" i="54" s="1"/>
  <c r="M24" i="56"/>
  <c r="J38" i="37"/>
  <c r="H47" i="37"/>
  <c r="M23" i="40"/>
  <c r="M23" i="54" s="1"/>
  <c r="M23" i="55" s="1"/>
  <c r="M47" i="37"/>
  <c r="M23" i="56"/>
  <c r="H23" i="56"/>
  <c r="H23" i="40"/>
  <c r="H23" i="54" s="1"/>
  <c r="H23" i="55" s="1"/>
  <c r="I25" i="37"/>
  <c r="N25" i="37" s="1"/>
  <c r="G25" i="40"/>
  <c r="G27" i="56"/>
  <c r="I27" i="37"/>
  <c r="N27" i="37" s="1"/>
  <c r="H29" i="56"/>
  <c r="I29" i="56" s="1"/>
  <c r="N29" i="56" s="1"/>
  <c r="H29" i="40"/>
  <c r="H29" i="54" s="1"/>
  <c r="I29" i="37"/>
  <c r="N29" i="37" s="1"/>
  <c r="H36" i="40"/>
  <c r="I36" i="37"/>
  <c r="N36" i="37" s="1"/>
  <c r="G37" i="40"/>
  <c r="I43" i="37"/>
  <c r="N43" i="37" s="1"/>
  <c r="G43" i="56"/>
  <c r="G41" i="56"/>
  <c r="G41" i="40"/>
  <c r="I30" i="37"/>
  <c r="N30" i="37" s="1"/>
  <c r="H30" i="56"/>
  <c r="M31" i="56"/>
  <c r="G27" i="40"/>
  <c r="G27" i="54" s="1"/>
  <c r="G27" i="55" s="1"/>
  <c r="H26" i="40"/>
  <c r="H26" i="54" s="1"/>
  <c r="H26" i="55" s="1"/>
  <c r="G24" i="56"/>
  <c r="I24" i="56" s="1"/>
  <c r="G24" i="40"/>
  <c r="K24" i="42"/>
  <c r="G47" i="37"/>
  <c r="I22" i="37"/>
  <c r="J22" i="37"/>
  <c r="I42" i="37"/>
  <c r="N42" i="37" s="1"/>
  <c r="G42" i="40"/>
  <c r="I42" i="40" s="1"/>
  <c r="G42" i="56"/>
  <c r="J22" i="38"/>
  <c r="D22" i="40"/>
  <c r="K34" i="39"/>
  <c r="J32" i="39"/>
  <c r="J24" i="39"/>
  <c r="J37" i="39"/>
  <c r="N39" i="42"/>
  <c r="F32" i="42"/>
  <c r="K32" i="42"/>
  <c r="J31" i="42"/>
  <c r="N37" i="43"/>
  <c r="M45" i="43"/>
  <c r="N24" i="43"/>
  <c r="M42" i="45"/>
  <c r="I39" i="45"/>
  <c r="I33" i="45"/>
  <c r="N33" i="45" s="1"/>
  <c r="B9" i="47"/>
  <c r="B10" i="47" s="1"/>
  <c r="K26" i="47"/>
  <c r="J30" i="47"/>
  <c r="F30" i="47"/>
  <c r="L30" i="47" s="1"/>
  <c r="J44" i="47"/>
  <c r="J41" i="47"/>
  <c r="J25" i="48"/>
  <c r="I25" i="48"/>
  <c r="N25" i="48" s="1"/>
  <c r="G25" i="46"/>
  <c r="I47" i="48"/>
  <c r="J32" i="48"/>
  <c r="I36" i="48"/>
  <c r="N36" i="48" s="1"/>
  <c r="N35" i="48"/>
  <c r="G35" i="56"/>
  <c r="G35" i="46"/>
  <c r="H34" i="56"/>
  <c r="H45" i="48"/>
  <c r="I34" i="48"/>
  <c r="N34" i="48" s="1"/>
  <c r="M33" i="46"/>
  <c r="M32" i="46"/>
  <c r="G45" i="48"/>
  <c r="M45" i="48"/>
  <c r="B9" i="48" s="1"/>
  <c r="B10" i="48" s="1"/>
  <c r="G37" i="56"/>
  <c r="K31" i="49"/>
  <c r="N39" i="49"/>
  <c r="M39" i="56"/>
  <c r="M45" i="49"/>
  <c r="F26" i="49"/>
  <c r="B5" i="49"/>
  <c r="C9" i="59" s="1"/>
  <c r="F29" i="49"/>
  <c r="L29" i="49" s="1"/>
  <c r="K34" i="49"/>
  <c r="K36" i="49"/>
  <c r="K35" i="49"/>
  <c r="E24" i="49"/>
  <c r="F40" i="49"/>
  <c r="L40" i="49" s="1"/>
  <c r="F30" i="49"/>
  <c r="L30" i="49" s="1"/>
  <c r="D32" i="46"/>
  <c r="J44" i="49"/>
  <c r="J43" i="49"/>
  <c r="J32" i="49"/>
  <c r="F30" i="50"/>
  <c r="L30" i="50" s="1"/>
  <c r="F36" i="50"/>
  <c r="L36" i="50" s="1"/>
  <c r="J36" i="50"/>
  <c r="M45" i="51"/>
  <c r="B9" i="51" s="1"/>
  <c r="B10" i="51" s="1"/>
  <c r="I42" i="51"/>
  <c r="N42" i="51" s="1"/>
  <c r="H42" i="56"/>
  <c r="H45" i="51"/>
  <c r="H39" i="56"/>
  <c r="I29" i="53"/>
  <c r="N29" i="53" s="1"/>
  <c r="I29" i="51"/>
  <c r="N29" i="51" s="1"/>
  <c r="N28" i="51"/>
  <c r="M28" i="53"/>
  <c r="M28" i="56"/>
  <c r="F40" i="51"/>
  <c r="L40" i="51" s="1"/>
  <c r="F26" i="51"/>
  <c r="L26" i="51" s="1"/>
  <c r="E23" i="53"/>
  <c r="K23" i="53" s="1"/>
  <c r="F23" i="51"/>
  <c r="L23" i="51" s="1"/>
  <c r="D47" i="51"/>
  <c r="D23" i="53"/>
  <c r="J23" i="53" s="1"/>
  <c r="K29" i="53"/>
  <c r="I23" i="53"/>
  <c r="N23" i="53" s="1"/>
  <c r="E43" i="53"/>
  <c r="K43" i="53" s="1"/>
  <c r="F40" i="52"/>
  <c r="L40" i="52" s="1"/>
  <c r="F44" i="52"/>
  <c r="L44" i="52" s="1"/>
  <c r="K38" i="52"/>
  <c r="K22" i="52"/>
  <c r="K40" i="52"/>
  <c r="F43" i="52"/>
  <c r="L43" i="52" s="1"/>
  <c r="F42" i="52"/>
  <c r="D27" i="53"/>
  <c r="F27" i="52"/>
  <c r="L27" i="52" s="1"/>
  <c r="B9" i="52"/>
  <c r="B10" i="52" s="1"/>
  <c r="I28" i="53"/>
  <c r="I26" i="53"/>
  <c r="N26" i="53" s="1"/>
  <c r="F38" i="52"/>
  <c r="L38" i="52" s="1"/>
  <c r="J33" i="52"/>
  <c r="E36" i="53"/>
  <c r="K36" i="53" s="1"/>
  <c r="K36" i="52"/>
  <c r="D39" i="53"/>
  <c r="J39" i="53" s="1"/>
  <c r="J43" i="51"/>
  <c r="I32" i="53"/>
  <c r="N32" i="53" s="1"/>
  <c r="J31" i="50"/>
  <c r="J39" i="50"/>
  <c r="F25" i="50"/>
  <c r="L25" i="50" s="1"/>
  <c r="F24" i="50"/>
  <c r="F31" i="50"/>
  <c r="L31" i="50" s="1"/>
  <c r="F44" i="50"/>
  <c r="L44" i="50" s="1"/>
  <c r="I41" i="46"/>
  <c r="N41" i="46" s="1"/>
  <c r="I33" i="56"/>
  <c r="N33" i="56" s="1"/>
  <c r="I30" i="46"/>
  <c r="N30" i="46" s="1"/>
  <c r="J33" i="49"/>
  <c r="J42" i="49"/>
  <c r="F36" i="49"/>
  <c r="E24" i="46"/>
  <c r="K24" i="46" s="1"/>
  <c r="D23" i="46"/>
  <c r="J23" i="46" s="1"/>
  <c r="J32" i="46"/>
  <c r="I28" i="46"/>
  <c r="N28" i="46" s="1"/>
  <c r="D42" i="46"/>
  <c r="J42" i="46" s="1"/>
  <c r="E40" i="46"/>
  <c r="J37" i="48"/>
  <c r="F42" i="48"/>
  <c r="L42" i="48" s="1"/>
  <c r="F28" i="48"/>
  <c r="I44" i="46"/>
  <c r="E39" i="46"/>
  <c r="K39" i="46" s="1"/>
  <c r="E28" i="46"/>
  <c r="K28" i="46" s="1"/>
  <c r="F22" i="47"/>
  <c r="L22" i="47" s="1"/>
  <c r="J22" i="47"/>
  <c r="J42" i="47"/>
  <c r="K31" i="47"/>
  <c r="K29" i="47"/>
  <c r="F39" i="47"/>
  <c r="K30" i="44"/>
  <c r="F39" i="44"/>
  <c r="L39" i="44" s="1"/>
  <c r="F33" i="44"/>
  <c r="F28" i="44"/>
  <c r="F33" i="43"/>
  <c r="L33" i="43" s="1"/>
  <c r="E44" i="45"/>
  <c r="K44" i="45" s="1"/>
  <c r="F43" i="43"/>
  <c r="L43" i="43" s="1"/>
  <c r="E43" i="45"/>
  <c r="K43" i="45" s="1"/>
  <c r="F35" i="43"/>
  <c r="L35" i="43" s="1"/>
  <c r="D40" i="45"/>
  <c r="J40" i="45" s="1"/>
  <c r="F23" i="39"/>
  <c r="K32" i="39"/>
  <c r="F25" i="39"/>
  <c r="L25" i="39" s="1"/>
  <c r="F28" i="39"/>
  <c r="L28" i="39" s="1"/>
  <c r="H36" i="54"/>
  <c r="E25" i="40"/>
  <c r="K25" i="40" s="1"/>
  <c r="K37" i="38"/>
  <c r="J44" i="38"/>
  <c r="D34" i="40"/>
  <c r="J34" i="40" s="1"/>
  <c r="J34" i="37"/>
  <c r="K28" i="37"/>
  <c r="F28" i="37"/>
  <c r="L28" i="37" s="1"/>
  <c r="K42" i="37"/>
  <c r="F42" i="37"/>
  <c r="K39" i="37"/>
  <c r="E39" i="40"/>
  <c r="K39" i="40" s="1"/>
  <c r="F33" i="37"/>
  <c r="D37" i="40"/>
  <c r="J37" i="37"/>
  <c r="G39" i="40"/>
  <c r="I39" i="40" s="1"/>
  <c r="N39" i="40" s="1"/>
  <c r="H37" i="54"/>
  <c r="N24" i="37"/>
  <c r="F34" i="37"/>
  <c r="D25" i="40"/>
  <c r="J25" i="40" s="1"/>
  <c r="K22" i="39"/>
  <c r="F26" i="39"/>
  <c r="F40" i="39"/>
  <c r="L40" i="39" s="1"/>
  <c r="F44" i="39"/>
  <c r="K37" i="39"/>
  <c r="J39" i="39"/>
  <c r="F44" i="38"/>
  <c r="L44" i="38" s="1"/>
  <c r="F22" i="38"/>
  <c r="D24" i="38"/>
  <c r="J24" i="37"/>
  <c r="K24" i="39"/>
  <c r="F24" i="39"/>
  <c r="L24" i="39" s="1"/>
  <c r="J24" i="47"/>
  <c r="F24" i="47"/>
  <c r="M45" i="37"/>
  <c r="B9" i="37" s="1"/>
  <c r="B10" i="37" s="1"/>
  <c r="N37" i="37"/>
  <c r="M37" i="56"/>
  <c r="M37" i="40"/>
  <c r="H40" i="56"/>
  <c r="H40" i="40"/>
  <c r="I40" i="37"/>
  <c r="N40" i="37" s="1"/>
  <c r="H45" i="37"/>
  <c r="I45" i="37" s="1"/>
  <c r="G44" i="40"/>
  <c r="G44" i="54" s="1"/>
  <c r="G44" i="55" s="1"/>
  <c r="J44" i="37"/>
  <c r="G44" i="56"/>
  <c r="G45" i="37"/>
  <c r="I44" i="37"/>
  <c r="N44" i="37" s="1"/>
  <c r="J25" i="38"/>
  <c r="K38" i="39"/>
  <c r="N24" i="49"/>
  <c r="M42" i="40"/>
  <c r="M42" i="56"/>
  <c r="K32" i="49"/>
  <c r="F32" i="49"/>
  <c r="L32" i="49" s="1"/>
  <c r="K26" i="48"/>
  <c r="F26" i="48"/>
  <c r="E26" i="46"/>
  <c r="K26" i="46" s="1"/>
  <c r="I25" i="40"/>
  <c r="N25" i="40" s="1"/>
  <c r="N22" i="37"/>
  <c r="I45" i="42"/>
  <c r="K44" i="47"/>
  <c r="J37" i="50"/>
  <c r="D37" i="53"/>
  <c r="J37" i="53" s="1"/>
  <c r="J43" i="50"/>
  <c r="D43" i="53"/>
  <c r="J43" i="53" s="1"/>
  <c r="F43" i="50"/>
  <c r="L43" i="50" s="1"/>
  <c r="J37" i="51"/>
  <c r="F37" i="51"/>
  <c r="L37" i="51" s="1"/>
  <c r="K23" i="51"/>
  <c r="J31" i="52"/>
  <c r="J28" i="52"/>
  <c r="J25" i="42"/>
  <c r="D31" i="40"/>
  <c r="J41" i="43"/>
  <c r="J34" i="44"/>
  <c r="F34" i="44"/>
  <c r="K31" i="39"/>
  <c r="F31" i="39"/>
  <c r="L31" i="39" s="1"/>
  <c r="J32" i="42"/>
  <c r="J40" i="42"/>
  <c r="F40" i="42"/>
  <c r="L40" i="42" s="1"/>
  <c r="J42" i="42"/>
  <c r="J44" i="43"/>
  <c r="F44" i="43"/>
  <c r="K33" i="43"/>
  <c r="E33" i="45"/>
  <c r="K33" i="45" s="1"/>
  <c r="D40" i="46"/>
  <c r="J40" i="46" s="1"/>
  <c r="J41" i="44"/>
  <c r="J37" i="49"/>
  <c r="F37" i="49"/>
  <c r="F36" i="52"/>
  <c r="L36" i="52" s="1"/>
  <c r="F23" i="47"/>
  <c r="L23" i="47" s="1"/>
  <c r="K40" i="48"/>
  <c r="H27" i="56"/>
  <c r="H27" i="40"/>
  <c r="H27" i="54" s="1"/>
  <c r="G32" i="40"/>
  <c r="I32" i="37"/>
  <c r="N32" i="37"/>
  <c r="I33" i="37"/>
  <c r="N33" i="37" s="1"/>
  <c r="I25" i="53"/>
  <c r="N25" i="53" s="1"/>
  <c r="K28" i="42"/>
  <c r="K23" i="42"/>
  <c r="F23" i="42"/>
  <c r="J22" i="42"/>
  <c r="D36" i="45"/>
  <c r="J39" i="42"/>
  <c r="J43" i="42"/>
  <c r="F32" i="43"/>
  <c r="L32" i="43" s="1"/>
  <c r="J24" i="43"/>
  <c r="J32" i="43"/>
  <c r="M47" i="45"/>
  <c r="G23" i="54"/>
  <c r="G23" i="55" s="1"/>
  <c r="G47" i="45"/>
  <c r="F26" i="43"/>
  <c r="L26" i="43" s="1"/>
  <c r="K29" i="43"/>
  <c r="F41" i="43"/>
  <c r="F23" i="43"/>
  <c r="D42" i="45"/>
  <c r="J42" i="45" s="1"/>
  <c r="J26" i="43"/>
  <c r="E39" i="45"/>
  <c r="K39" i="45" s="1"/>
  <c r="M40" i="54"/>
  <c r="M40" i="55" s="1"/>
  <c r="G37" i="54"/>
  <c r="G37" i="55" s="1"/>
  <c r="I31" i="45"/>
  <c r="G34" i="54"/>
  <c r="G34" i="55" s="1"/>
  <c r="I44" i="45"/>
  <c r="K25" i="42"/>
  <c r="K39" i="42"/>
  <c r="F37" i="42"/>
  <c r="L37" i="42" s="1"/>
  <c r="F34" i="42"/>
  <c r="L34" i="42" s="1"/>
  <c r="F27" i="42"/>
  <c r="I37" i="40"/>
  <c r="H38" i="54"/>
  <c r="H38" i="55" s="1"/>
  <c r="B5" i="54"/>
  <c r="C15" i="59" s="1"/>
  <c r="F43" i="39"/>
  <c r="L43" i="39" s="1"/>
  <c r="J41" i="39"/>
  <c r="F29" i="39"/>
  <c r="L29" i="39" s="1"/>
  <c r="F36" i="39"/>
  <c r="L36" i="39" s="1"/>
  <c r="F22" i="39"/>
  <c r="F33" i="39"/>
  <c r="L33" i="39" s="1"/>
  <c r="E42" i="40"/>
  <c r="K42" i="39"/>
  <c r="F42" i="38"/>
  <c r="L42" i="38" s="1"/>
  <c r="K38" i="38"/>
  <c r="D42" i="56"/>
  <c r="K30" i="38"/>
  <c r="F25" i="38"/>
  <c r="L25" i="38" s="1"/>
  <c r="J42" i="38"/>
  <c r="H43" i="54"/>
  <c r="H43" i="55" s="1"/>
  <c r="H25" i="54"/>
  <c r="H25" i="55" s="1"/>
  <c r="I43" i="40"/>
  <c r="N43" i="40" s="1"/>
  <c r="I26" i="56"/>
  <c r="B13" i="59"/>
  <c r="K27" i="37"/>
  <c r="K30" i="37"/>
  <c r="F30" i="37"/>
  <c r="L30" i="37" s="1"/>
  <c r="J37" i="40"/>
  <c r="K35" i="37"/>
  <c r="D47" i="37"/>
  <c r="J47" i="37" s="1"/>
  <c r="J23" i="37"/>
  <c r="K25" i="37"/>
  <c r="F25" i="37"/>
  <c r="L25" i="37" s="1"/>
  <c r="N31" i="45"/>
  <c r="F30" i="38"/>
  <c r="L30" i="38" s="1"/>
  <c r="I31" i="56"/>
  <c r="I40" i="40"/>
  <c r="N40" i="40" s="1"/>
  <c r="G32" i="54"/>
  <c r="I30" i="40"/>
  <c r="N30" i="40" s="1"/>
  <c r="J42" i="37"/>
  <c r="F37" i="38"/>
  <c r="L37" i="38" s="1"/>
  <c r="J36" i="38"/>
  <c r="J33" i="38"/>
  <c r="F39" i="38"/>
  <c r="L39" i="38" s="1"/>
  <c r="B13" i="38"/>
  <c r="B14" i="38" s="1"/>
  <c r="B10" i="38"/>
  <c r="I36" i="40"/>
  <c r="N36" i="40" s="1"/>
  <c r="I24" i="40"/>
  <c r="N24" i="40" s="1"/>
  <c r="G24" i="54"/>
  <c r="G24" i="55" s="1"/>
  <c r="G42" i="54" l="1"/>
  <c r="G42" i="55" s="1"/>
  <c r="E31" i="45"/>
  <c r="K31" i="45" s="1"/>
  <c r="D37" i="46"/>
  <c r="J37" i="46" s="1"/>
  <c r="F22" i="44"/>
  <c r="L22" i="44" s="1"/>
  <c r="F43" i="48"/>
  <c r="I47" i="50"/>
  <c r="F29" i="48"/>
  <c r="L23" i="48"/>
  <c r="N22" i="45"/>
  <c r="N36" i="56"/>
  <c r="L29" i="52"/>
  <c r="E38" i="40"/>
  <c r="F34" i="49"/>
  <c r="F43" i="51"/>
  <c r="E26" i="40"/>
  <c r="K26" i="40" s="1"/>
  <c r="L44" i="42"/>
  <c r="G26" i="54"/>
  <c r="I41" i="40"/>
  <c r="N41" i="40" s="1"/>
  <c r="L33" i="37"/>
  <c r="M22" i="54"/>
  <c r="F36" i="38"/>
  <c r="E28" i="40"/>
  <c r="F26" i="38"/>
  <c r="E47" i="42"/>
  <c r="K47" i="42" s="1"/>
  <c r="J29" i="38"/>
  <c r="L42" i="37"/>
  <c r="D33" i="46"/>
  <c r="F39" i="51"/>
  <c r="L39" i="51" s="1"/>
  <c r="F39" i="49"/>
  <c r="L39" i="49" s="1"/>
  <c r="J30" i="44"/>
  <c r="E47" i="47"/>
  <c r="I45" i="38"/>
  <c r="L43" i="37"/>
  <c r="E40" i="40"/>
  <c r="F40" i="40" s="1"/>
  <c r="L40" i="40" s="1"/>
  <c r="F23" i="38"/>
  <c r="L23" i="38" s="1"/>
  <c r="F27" i="38"/>
  <c r="F35" i="38"/>
  <c r="E29" i="46"/>
  <c r="I44" i="40"/>
  <c r="N44" i="40" s="1"/>
  <c r="N47" i="52"/>
  <c r="J26" i="46"/>
  <c r="F37" i="37"/>
  <c r="L37" i="37" s="1"/>
  <c r="E47" i="49"/>
  <c r="K47" i="49" s="1"/>
  <c r="F35" i="44"/>
  <c r="L35" i="44" s="1"/>
  <c r="M34" i="55"/>
  <c r="L27" i="37"/>
  <c r="J44" i="40"/>
  <c r="F41" i="37"/>
  <c r="L41" i="37" s="1"/>
  <c r="H28" i="54"/>
  <c r="H28" i="55" s="1"/>
  <c r="E24" i="40"/>
  <c r="K24" i="40" s="1"/>
  <c r="D24" i="56"/>
  <c r="D40" i="40"/>
  <c r="E23" i="46"/>
  <c r="F23" i="49"/>
  <c r="L23" i="49" s="1"/>
  <c r="L24" i="50"/>
  <c r="D43" i="46"/>
  <c r="J43" i="46" s="1"/>
  <c r="F38" i="48"/>
  <c r="E40" i="45"/>
  <c r="F40" i="45" s="1"/>
  <c r="L40" i="45" s="1"/>
  <c r="D29" i="46"/>
  <c r="J29" i="46" s="1"/>
  <c r="F33" i="38"/>
  <c r="L33" i="38" s="1"/>
  <c r="E35" i="46"/>
  <c r="E22" i="40"/>
  <c r="F43" i="38"/>
  <c r="L43" i="38" s="1"/>
  <c r="E36" i="40"/>
  <c r="K36" i="40" s="1"/>
  <c r="F40" i="43"/>
  <c r="L40" i="43" s="1"/>
  <c r="J29" i="51"/>
  <c r="F33" i="48"/>
  <c r="I25" i="56"/>
  <c r="I22" i="46"/>
  <c r="N22" i="46" s="1"/>
  <c r="L33" i="49"/>
  <c r="B5" i="45"/>
  <c r="C14" i="59" s="1"/>
  <c r="L37" i="52"/>
  <c r="F27" i="50"/>
  <c r="N47" i="50"/>
  <c r="F28" i="52"/>
  <c r="D47" i="49"/>
  <c r="E47" i="48"/>
  <c r="F40" i="38"/>
  <c r="L40" i="38" s="1"/>
  <c r="F28" i="38"/>
  <c r="L28" i="38" s="1"/>
  <c r="J36" i="45"/>
  <c r="D37" i="54"/>
  <c r="B13" i="52"/>
  <c r="B14" i="52" s="1"/>
  <c r="L31" i="37"/>
  <c r="F24" i="51"/>
  <c r="L24" i="51" s="1"/>
  <c r="L28" i="47"/>
  <c r="M27" i="55"/>
  <c r="E35" i="45"/>
  <c r="F35" i="45" s="1"/>
  <c r="L35" i="45" s="1"/>
  <c r="D27" i="45"/>
  <c r="F40" i="44"/>
  <c r="L40" i="44" s="1"/>
  <c r="F35" i="50"/>
  <c r="L35" i="50" s="1"/>
  <c r="E22" i="45"/>
  <c r="L42" i="52"/>
  <c r="L28" i="52"/>
  <c r="L23" i="52"/>
  <c r="I47" i="52"/>
  <c r="F33" i="52"/>
  <c r="L33" i="52" s="1"/>
  <c r="K22" i="40"/>
  <c r="F22" i="40"/>
  <c r="K38" i="40"/>
  <c r="D43" i="56"/>
  <c r="J43" i="56" s="1"/>
  <c r="D37" i="56"/>
  <c r="J37" i="56" s="1"/>
  <c r="D44" i="53"/>
  <c r="E37" i="53"/>
  <c r="K37" i="53" s="1"/>
  <c r="F34" i="43"/>
  <c r="I41" i="45"/>
  <c r="N41" i="45" s="1"/>
  <c r="K23" i="45"/>
  <c r="B13" i="50"/>
  <c r="B14" i="50" s="1"/>
  <c r="F24" i="52"/>
  <c r="L24" i="52" s="1"/>
  <c r="F32" i="38"/>
  <c r="L32" i="38" s="1"/>
  <c r="L36" i="38"/>
  <c r="K26" i="37"/>
  <c r="E35" i="40"/>
  <c r="D43" i="40"/>
  <c r="D26" i="40"/>
  <c r="J26" i="40" s="1"/>
  <c r="I28" i="40"/>
  <c r="I47" i="39"/>
  <c r="N47" i="39" s="1"/>
  <c r="F42" i="43"/>
  <c r="L42" i="43" s="1"/>
  <c r="B13" i="42"/>
  <c r="B14" i="42" s="1"/>
  <c r="F24" i="42"/>
  <c r="L24" i="42" s="1"/>
  <c r="F35" i="47"/>
  <c r="K31" i="48"/>
  <c r="D24" i="46"/>
  <c r="J24" i="46" s="1"/>
  <c r="B13" i="37"/>
  <c r="B14" i="37" s="1"/>
  <c r="F24" i="37"/>
  <c r="L24" i="37" s="1"/>
  <c r="E32" i="40"/>
  <c r="K22" i="37"/>
  <c r="E42" i="56"/>
  <c r="K42" i="56" s="1"/>
  <c r="D33" i="40"/>
  <c r="J33" i="40" s="1"/>
  <c r="E30" i="45"/>
  <c r="K30" i="45" s="1"/>
  <c r="D38" i="46"/>
  <c r="J38" i="46" s="1"/>
  <c r="F36" i="47"/>
  <c r="L36" i="47" s="1"/>
  <c r="E31" i="46"/>
  <c r="K31" i="46" s="1"/>
  <c r="E33" i="53"/>
  <c r="K33" i="53" s="1"/>
  <c r="F34" i="52"/>
  <c r="L34" i="52" s="1"/>
  <c r="E31" i="53"/>
  <c r="K31" i="53" s="1"/>
  <c r="J22" i="49"/>
  <c r="F38" i="49"/>
  <c r="L38" i="49" s="1"/>
  <c r="E32" i="45"/>
  <c r="K32" i="45" s="1"/>
  <c r="J24" i="42"/>
  <c r="D22" i="46"/>
  <c r="G45" i="45"/>
  <c r="E36" i="46"/>
  <c r="F27" i="48"/>
  <c r="F36" i="48"/>
  <c r="J47" i="49"/>
  <c r="G45" i="53"/>
  <c r="E23" i="40"/>
  <c r="L24" i="43"/>
  <c r="K40" i="37"/>
  <c r="F37" i="50"/>
  <c r="L37" i="50" s="1"/>
  <c r="K24" i="37"/>
  <c r="D26" i="53"/>
  <c r="J26" i="53" s="1"/>
  <c r="E27" i="46"/>
  <c r="K27" i="46" s="1"/>
  <c r="I30" i="45"/>
  <c r="N30" i="45" s="1"/>
  <c r="J23" i="38"/>
  <c r="I27" i="40"/>
  <c r="N27" i="40" s="1"/>
  <c r="D34" i="46"/>
  <c r="F31" i="51"/>
  <c r="L31" i="51" s="1"/>
  <c r="E39" i="53"/>
  <c r="K39" i="53" s="1"/>
  <c r="D40" i="53"/>
  <c r="J40" i="53" s="1"/>
  <c r="F30" i="48"/>
  <c r="L30" i="48" s="1"/>
  <c r="K35" i="47"/>
  <c r="L29" i="48"/>
  <c r="E38" i="45"/>
  <c r="K38" i="45" s="1"/>
  <c r="J43" i="37"/>
  <c r="F33" i="47"/>
  <c r="L33" i="47" s="1"/>
  <c r="D38" i="40"/>
  <c r="J38" i="40" s="1"/>
  <c r="E42" i="45"/>
  <c r="K42" i="45" s="1"/>
  <c r="F25" i="52"/>
  <c r="L25" i="52" s="1"/>
  <c r="D45" i="42"/>
  <c r="I38" i="45"/>
  <c r="E38" i="46"/>
  <c r="K38" i="46" s="1"/>
  <c r="E30" i="46"/>
  <c r="K30" i="46" s="1"/>
  <c r="D33" i="53"/>
  <c r="J33" i="53" s="1"/>
  <c r="K28" i="40"/>
  <c r="E29" i="45"/>
  <c r="K29" i="45" s="1"/>
  <c r="H47" i="40"/>
  <c r="I29" i="40"/>
  <c r="N29" i="40" s="1"/>
  <c r="E30" i="40"/>
  <c r="L27" i="42"/>
  <c r="F28" i="50"/>
  <c r="L28" i="50" s="1"/>
  <c r="K41" i="37"/>
  <c r="D32" i="45"/>
  <c r="D28" i="53"/>
  <c r="J28" i="53" s="1"/>
  <c r="F34" i="38"/>
  <c r="F32" i="48"/>
  <c r="L32" i="48" s="1"/>
  <c r="F26" i="37"/>
  <c r="L26" i="37" s="1"/>
  <c r="E37" i="45"/>
  <c r="K37" i="45" s="1"/>
  <c r="D39" i="46"/>
  <c r="J39" i="46" s="1"/>
  <c r="F41" i="49"/>
  <c r="L41" i="49" s="1"/>
  <c r="E45" i="50"/>
  <c r="K45" i="50" s="1"/>
  <c r="B17" i="50" s="1"/>
  <c r="F33" i="51"/>
  <c r="L33" i="51" s="1"/>
  <c r="D34" i="53"/>
  <c r="F22" i="49"/>
  <c r="L22" i="49" s="1"/>
  <c r="L38" i="48"/>
  <c r="E22" i="46"/>
  <c r="B13" i="43"/>
  <c r="B14" i="43" s="1"/>
  <c r="H24" i="54"/>
  <c r="E28" i="53"/>
  <c r="K28" i="53" s="1"/>
  <c r="I32" i="56"/>
  <c r="N32" i="56" s="1"/>
  <c r="K47" i="48"/>
  <c r="K27" i="44"/>
  <c r="K27" i="53"/>
  <c r="J26" i="47"/>
  <c r="M26" i="54"/>
  <c r="D23" i="40"/>
  <c r="J23" i="40" s="1"/>
  <c r="D33" i="45"/>
  <c r="D33" i="54" s="1"/>
  <c r="I28" i="54"/>
  <c r="F36" i="42"/>
  <c r="L36" i="42" s="1"/>
  <c r="L34" i="37"/>
  <c r="L26" i="38"/>
  <c r="E27" i="40"/>
  <c r="K27" i="40" s="1"/>
  <c r="D29" i="45"/>
  <c r="B8" i="55"/>
  <c r="B17" i="59" s="1"/>
  <c r="D47" i="42"/>
  <c r="J47" i="42" s="1"/>
  <c r="L34" i="44"/>
  <c r="E32" i="46"/>
  <c r="K32" i="46" s="1"/>
  <c r="M42" i="54"/>
  <c r="M42" i="55" s="1"/>
  <c r="I47" i="37"/>
  <c r="N47" i="37" s="1"/>
  <c r="K33" i="37"/>
  <c r="D35" i="45"/>
  <c r="J35" i="45" s="1"/>
  <c r="B9" i="44"/>
  <c r="B10" i="44" s="1"/>
  <c r="D41" i="53"/>
  <c r="J41" i="53" s="1"/>
  <c r="F39" i="50"/>
  <c r="L39" i="50" s="1"/>
  <c r="K39" i="52"/>
  <c r="D30" i="53"/>
  <c r="J30" i="53" s="1"/>
  <c r="F41" i="52"/>
  <c r="L41" i="52" s="1"/>
  <c r="H45" i="53"/>
  <c r="D41" i="46"/>
  <c r="D30" i="46"/>
  <c r="J30" i="46" s="1"/>
  <c r="I47" i="44"/>
  <c r="N47" i="44" s="1"/>
  <c r="G25" i="54"/>
  <c r="G25" i="55" s="1"/>
  <c r="I25" i="55" s="1"/>
  <c r="J35" i="37"/>
  <c r="K28" i="43"/>
  <c r="F44" i="51"/>
  <c r="L44" i="51" s="1"/>
  <c r="K43" i="38"/>
  <c r="J28" i="47"/>
  <c r="D47" i="52"/>
  <c r="J47" i="52" s="1"/>
  <c r="L29" i="37"/>
  <c r="E37" i="54"/>
  <c r="K37" i="54" s="1"/>
  <c r="E23" i="45"/>
  <c r="D44" i="45"/>
  <c r="F44" i="45" s="1"/>
  <c r="D23" i="45"/>
  <c r="F23" i="45" s="1"/>
  <c r="K47" i="47"/>
  <c r="L27" i="50"/>
  <c r="J47" i="51"/>
  <c r="N32" i="45"/>
  <c r="H45" i="40"/>
  <c r="H45" i="54" s="1"/>
  <c r="I23" i="40"/>
  <c r="N23" i="40" s="1"/>
  <c r="D31" i="53"/>
  <c r="J31" i="53" s="1"/>
  <c r="E47" i="50"/>
  <c r="K47" i="50" s="1"/>
  <c r="E26" i="45"/>
  <c r="K26" i="45" s="1"/>
  <c r="I47" i="43"/>
  <c r="N47" i="43" s="1"/>
  <c r="F38" i="51"/>
  <c r="L38" i="51" s="1"/>
  <c r="D36" i="40"/>
  <c r="D36" i="54" s="1"/>
  <c r="D36" i="55" s="1"/>
  <c r="F40" i="37"/>
  <c r="L40" i="37" s="1"/>
  <c r="G33" i="54"/>
  <c r="G33" i="55" s="1"/>
  <c r="E43" i="40"/>
  <c r="E43" i="54" s="1"/>
  <c r="J27" i="38"/>
  <c r="D40" i="56"/>
  <c r="J40" i="56" s="1"/>
  <c r="D29" i="56"/>
  <c r="J29" i="56" s="1"/>
  <c r="L23" i="43"/>
  <c r="D24" i="45"/>
  <c r="J24" i="45" s="1"/>
  <c r="F42" i="49"/>
  <c r="L42" i="49" s="1"/>
  <c r="E47" i="38"/>
  <c r="E47" i="39"/>
  <c r="D27" i="40"/>
  <c r="J27" i="40" s="1"/>
  <c r="E34" i="40"/>
  <c r="D30" i="40"/>
  <c r="J30" i="40" s="1"/>
  <c r="F37" i="44"/>
  <c r="L37" i="44" s="1"/>
  <c r="B13" i="47"/>
  <c r="B14" i="47" s="1"/>
  <c r="D36" i="46"/>
  <c r="F36" i="46" s="1"/>
  <c r="E44" i="53"/>
  <c r="K44" i="53" s="1"/>
  <c r="J34" i="49"/>
  <c r="B13" i="49"/>
  <c r="B14" i="49" s="1"/>
  <c r="D24" i="53"/>
  <c r="D47" i="53" s="1"/>
  <c r="F29" i="44"/>
  <c r="L29" i="44" s="1"/>
  <c r="I28" i="45"/>
  <c r="N28" i="45" s="1"/>
  <c r="J22" i="48"/>
  <c r="F32" i="39"/>
  <c r="I40" i="46"/>
  <c r="F47" i="39"/>
  <c r="L43" i="48"/>
  <c r="D32" i="56"/>
  <c r="J35" i="38"/>
  <c r="E34" i="45"/>
  <c r="K34" i="45" s="1"/>
  <c r="F31" i="43"/>
  <c r="L31" i="43" s="1"/>
  <c r="D34" i="45"/>
  <c r="J34" i="45" s="1"/>
  <c r="F31" i="52"/>
  <c r="L31" i="52" s="1"/>
  <c r="M37" i="54"/>
  <c r="M37" i="55" s="1"/>
  <c r="E45" i="39"/>
  <c r="K45" i="39" s="1"/>
  <c r="B17" i="39" s="1"/>
  <c r="D47" i="38"/>
  <c r="F36" i="37"/>
  <c r="L36" i="37" s="1"/>
  <c r="L39" i="47"/>
  <c r="K44" i="48"/>
  <c r="E35" i="53"/>
  <c r="F35" i="52"/>
  <c r="L35" i="52" s="1"/>
  <c r="N28" i="53"/>
  <c r="F22" i="50"/>
  <c r="L22" i="50" s="1"/>
  <c r="N47" i="48"/>
  <c r="N39" i="45"/>
  <c r="D47" i="48"/>
  <c r="J47" i="48" s="1"/>
  <c r="J39" i="48"/>
  <c r="B6" i="55"/>
  <c r="N37" i="45"/>
  <c r="F41" i="51"/>
  <c r="L41" i="51" s="1"/>
  <c r="L32" i="47"/>
  <c r="M35" i="55"/>
  <c r="D28" i="45"/>
  <c r="J28" i="45" s="1"/>
  <c r="E36" i="45"/>
  <c r="K36" i="45" s="1"/>
  <c r="F26" i="44"/>
  <c r="B13" i="51"/>
  <c r="B14" i="51" s="1"/>
  <c r="M45" i="53"/>
  <c r="L43" i="51"/>
  <c r="I35" i="53"/>
  <c r="N35" i="53" s="1"/>
  <c r="I34" i="53"/>
  <c r="N34" i="53" s="1"/>
  <c r="I45" i="51"/>
  <c r="I30" i="53"/>
  <c r="N30" i="53" s="1"/>
  <c r="L29" i="51"/>
  <c r="L25" i="51"/>
  <c r="E26" i="53"/>
  <c r="F26" i="53" s="1"/>
  <c r="L26" i="53" s="1"/>
  <c r="B5" i="53"/>
  <c r="C18" i="59" s="1"/>
  <c r="D35" i="53"/>
  <c r="J35" i="53" s="1"/>
  <c r="F35" i="51"/>
  <c r="L35" i="51" s="1"/>
  <c r="N42" i="53"/>
  <c r="M47" i="53"/>
  <c r="B9" i="50"/>
  <c r="B10" i="50" s="1"/>
  <c r="I43" i="53"/>
  <c r="N43" i="53" s="1"/>
  <c r="I41" i="53"/>
  <c r="N41" i="53" s="1"/>
  <c r="I40" i="53"/>
  <c r="N40" i="53" s="1"/>
  <c r="I45" i="50"/>
  <c r="I37" i="53"/>
  <c r="N37" i="53" s="1"/>
  <c r="I36" i="53"/>
  <c r="N36" i="53" s="1"/>
  <c r="J34" i="53"/>
  <c r="I33" i="53"/>
  <c r="N33" i="53" s="1"/>
  <c r="I31" i="53"/>
  <c r="N31" i="53" s="1"/>
  <c r="I27" i="53"/>
  <c r="N27" i="53" s="1"/>
  <c r="J27" i="53"/>
  <c r="I22" i="53"/>
  <c r="I47" i="53" s="1"/>
  <c r="F43" i="53"/>
  <c r="F27" i="53"/>
  <c r="D25" i="53"/>
  <c r="J25" i="53" s="1"/>
  <c r="D47" i="50"/>
  <c r="J47" i="50" s="1"/>
  <c r="D45" i="50"/>
  <c r="J27" i="50"/>
  <c r="F23" i="50"/>
  <c r="L23" i="50" s="1"/>
  <c r="F23" i="53"/>
  <c r="L23" i="53" s="1"/>
  <c r="D42" i="53"/>
  <c r="J42" i="53" s="1"/>
  <c r="F26" i="50"/>
  <c r="L26" i="50" s="1"/>
  <c r="F42" i="50"/>
  <c r="L42" i="50" s="1"/>
  <c r="N40" i="46"/>
  <c r="M38" i="55"/>
  <c r="N38" i="46"/>
  <c r="M36" i="55"/>
  <c r="M28" i="55"/>
  <c r="N27" i="46"/>
  <c r="N26" i="46"/>
  <c r="N25" i="56"/>
  <c r="M24" i="55"/>
  <c r="I43" i="46"/>
  <c r="N43" i="46" s="1"/>
  <c r="I42" i="46"/>
  <c r="N42" i="46" s="1"/>
  <c r="H42" i="55"/>
  <c r="K40" i="46"/>
  <c r="L37" i="49"/>
  <c r="L36" i="49"/>
  <c r="I35" i="56"/>
  <c r="N35" i="56" s="1"/>
  <c r="L34" i="49"/>
  <c r="H29" i="55"/>
  <c r="L26" i="49"/>
  <c r="I25" i="46"/>
  <c r="I45" i="49"/>
  <c r="I23" i="46"/>
  <c r="N23" i="46" s="1"/>
  <c r="K22" i="46"/>
  <c r="E39" i="56"/>
  <c r="B5" i="56"/>
  <c r="C19" i="59" s="1"/>
  <c r="F44" i="49"/>
  <c r="L44" i="49" s="1"/>
  <c r="F27" i="49"/>
  <c r="L27" i="49" s="1"/>
  <c r="F35" i="49"/>
  <c r="L35" i="49" s="1"/>
  <c r="N44" i="46"/>
  <c r="M32" i="55"/>
  <c r="N31" i="56"/>
  <c r="M31" i="55"/>
  <c r="B13" i="48"/>
  <c r="B14" i="48" s="1"/>
  <c r="M22" i="55"/>
  <c r="L40" i="48"/>
  <c r="L39" i="48"/>
  <c r="L36" i="48"/>
  <c r="I36" i="46"/>
  <c r="N36" i="46" s="1"/>
  <c r="L34" i="48"/>
  <c r="I34" i="46"/>
  <c r="N34" i="46" s="1"/>
  <c r="L33" i="48"/>
  <c r="H32" i="55"/>
  <c r="I32" i="46"/>
  <c r="N32" i="46" s="1"/>
  <c r="I31" i="46"/>
  <c r="N31" i="46" s="1"/>
  <c r="L28" i="48"/>
  <c r="L27" i="48"/>
  <c r="L26" i="48"/>
  <c r="L25" i="48"/>
  <c r="I24" i="46"/>
  <c r="N24" i="46" s="1"/>
  <c r="H45" i="46"/>
  <c r="L22" i="48"/>
  <c r="F32" i="46"/>
  <c r="K34" i="48"/>
  <c r="F35" i="48"/>
  <c r="L35" i="48" s="1"/>
  <c r="E34" i="56"/>
  <c r="K34" i="56" s="1"/>
  <c r="E44" i="46"/>
  <c r="K44" i="46" s="1"/>
  <c r="F23" i="46"/>
  <c r="J45" i="42"/>
  <c r="B16" i="42" s="1"/>
  <c r="G26" i="55"/>
  <c r="I26" i="54"/>
  <c r="N26" i="54" s="1"/>
  <c r="F28" i="40"/>
  <c r="D28" i="54"/>
  <c r="J28" i="40"/>
  <c r="K22" i="45"/>
  <c r="E22" i="54"/>
  <c r="E22" i="55" s="1"/>
  <c r="K29" i="46"/>
  <c r="F29" i="46"/>
  <c r="F23" i="37"/>
  <c r="K37" i="37"/>
  <c r="I26" i="40"/>
  <c r="N26" i="40" s="1"/>
  <c r="L22" i="38"/>
  <c r="N44" i="45"/>
  <c r="E31" i="56"/>
  <c r="K31" i="56" s="1"/>
  <c r="J28" i="43"/>
  <c r="E41" i="45"/>
  <c r="K41" i="45" s="1"/>
  <c r="D39" i="45"/>
  <c r="J39" i="45" s="1"/>
  <c r="F38" i="42"/>
  <c r="L38" i="42" s="1"/>
  <c r="F26" i="46"/>
  <c r="L26" i="46" s="1"/>
  <c r="L44" i="43"/>
  <c r="E24" i="56"/>
  <c r="L28" i="44"/>
  <c r="E47" i="46"/>
  <c r="F28" i="49"/>
  <c r="L28" i="49" s="1"/>
  <c r="E24" i="53"/>
  <c r="F24" i="53" s="1"/>
  <c r="L24" i="53" s="1"/>
  <c r="D45" i="51"/>
  <c r="J45" i="51" s="1"/>
  <c r="B16" i="51" s="1"/>
  <c r="J22" i="53"/>
  <c r="D45" i="52"/>
  <c r="J45" i="52" s="1"/>
  <c r="B16" i="52" s="1"/>
  <c r="E34" i="53"/>
  <c r="K26" i="52"/>
  <c r="D36" i="53"/>
  <c r="K39" i="56"/>
  <c r="J35" i="48"/>
  <c r="D47" i="44"/>
  <c r="K35" i="42"/>
  <c r="N39" i="46"/>
  <c r="I23" i="45"/>
  <c r="N23" i="45" s="1"/>
  <c r="H45" i="45"/>
  <c r="F23" i="44"/>
  <c r="L23" i="44" s="1"/>
  <c r="J44" i="44"/>
  <c r="E38" i="56"/>
  <c r="K38" i="56" s="1"/>
  <c r="M44" i="54"/>
  <c r="M44" i="55" s="1"/>
  <c r="D44" i="46"/>
  <c r="J44" i="46" s="1"/>
  <c r="J22" i="46"/>
  <c r="F38" i="38"/>
  <c r="L38" i="38" s="1"/>
  <c r="I32" i="54"/>
  <c r="N32" i="54" s="1"/>
  <c r="J38" i="38"/>
  <c r="L35" i="38"/>
  <c r="E33" i="56"/>
  <c r="K33" i="56" s="1"/>
  <c r="D45" i="37"/>
  <c r="E35" i="56"/>
  <c r="K35" i="56" s="1"/>
  <c r="D39" i="56"/>
  <c r="J39" i="56" s="1"/>
  <c r="E29" i="40"/>
  <c r="K29" i="40" s="1"/>
  <c r="F41" i="39"/>
  <c r="L41" i="39" s="1"/>
  <c r="M47" i="40"/>
  <c r="D28" i="56"/>
  <c r="J28" i="56" s="1"/>
  <c r="D30" i="45"/>
  <c r="J30" i="45" s="1"/>
  <c r="L35" i="47"/>
  <c r="F26" i="52"/>
  <c r="L26" i="52" s="1"/>
  <c r="I47" i="49"/>
  <c r="N47" i="49" s="1"/>
  <c r="L23" i="39"/>
  <c r="L33" i="44"/>
  <c r="K34" i="47"/>
  <c r="K35" i="46"/>
  <c r="F40" i="50"/>
  <c r="L40" i="50" s="1"/>
  <c r="K35" i="53"/>
  <c r="E38" i="53"/>
  <c r="F36" i="51"/>
  <c r="L36" i="51" s="1"/>
  <c r="F34" i="50"/>
  <c r="L34" i="50" s="1"/>
  <c r="E32" i="53"/>
  <c r="K32" i="53" s="1"/>
  <c r="F26" i="42"/>
  <c r="L26" i="42" s="1"/>
  <c r="F32" i="51"/>
  <c r="L32" i="51" s="1"/>
  <c r="D45" i="44"/>
  <c r="J45" i="44" s="1"/>
  <c r="B16" i="44" s="1"/>
  <c r="F38" i="47"/>
  <c r="D29" i="53"/>
  <c r="E47" i="52"/>
  <c r="K47" i="52" s="1"/>
  <c r="N29" i="45"/>
  <c r="E28" i="54"/>
  <c r="K28" i="54" s="1"/>
  <c r="E29" i="56"/>
  <c r="F29" i="56" s="1"/>
  <c r="L29" i="56" s="1"/>
  <c r="D39" i="40"/>
  <c r="N28" i="40"/>
  <c r="F38" i="39"/>
  <c r="L38" i="39" s="1"/>
  <c r="D27" i="56"/>
  <c r="J27" i="56" s="1"/>
  <c r="H31" i="54"/>
  <c r="H31" i="55" s="1"/>
  <c r="E45" i="43"/>
  <c r="K45" i="43" s="1"/>
  <c r="B17" i="43" s="1"/>
  <c r="L23" i="42"/>
  <c r="D35" i="46"/>
  <c r="F35" i="46" s="1"/>
  <c r="E32" i="56"/>
  <c r="K32" i="56" s="1"/>
  <c r="K29" i="37"/>
  <c r="E40" i="53"/>
  <c r="K40" i="53" s="1"/>
  <c r="H24" i="55"/>
  <c r="I24" i="55" s="1"/>
  <c r="F40" i="47"/>
  <c r="L40" i="47" s="1"/>
  <c r="K25" i="51"/>
  <c r="D32" i="53"/>
  <c r="D26" i="56"/>
  <c r="J26" i="56" s="1"/>
  <c r="M29" i="54"/>
  <c r="F29" i="43"/>
  <c r="L29" i="43" s="1"/>
  <c r="D25" i="56"/>
  <c r="J25" i="56" s="1"/>
  <c r="I39" i="53"/>
  <c r="N39" i="53" s="1"/>
  <c r="F35" i="40"/>
  <c r="L35" i="40" s="1"/>
  <c r="F44" i="37"/>
  <c r="L44" i="37" s="1"/>
  <c r="E27" i="56"/>
  <c r="K27" i="56" s="1"/>
  <c r="D36" i="56"/>
  <c r="J36" i="56" s="1"/>
  <c r="K43" i="40"/>
  <c r="K35" i="40"/>
  <c r="F39" i="37"/>
  <c r="L39" i="37" s="1"/>
  <c r="E23" i="56"/>
  <c r="E28" i="56"/>
  <c r="K28" i="56" s="1"/>
  <c r="E30" i="56"/>
  <c r="K30" i="56" s="1"/>
  <c r="K32" i="40"/>
  <c r="E44" i="40"/>
  <c r="D30" i="56"/>
  <c r="D26" i="45"/>
  <c r="J26" i="45" s="1"/>
  <c r="I35" i="45"/>
  <c r="F40" i="46"/>
  <c r="F34" i="51"/>
  <c r="L34" i="51" s="1"/>
  <c r="F27" i="39"/>
  <c r="L27" i="39" s="1"/>
  <c r="H36" i="55"/>
  <c r="E34" i="46"/>
  <c r="K34" i="46" s="1"/>
  <c r="E33" i="46"/>
  <c r="K33" i="46" s="1"/>
  <c r="K24" i="52"/>
  <c r="F24" i="49"/>
  <c r="F39" i="43"/>
  <c r="L39" i="43" s="1"/>
  <c r="F34" i="47"/>
  <c r="L34" i="47" s="1"/>
  <c r="F30" i="42"/>
  <c r="L30" i="42" s="1"/>
  <c r="F32" i="50"/>
  <c r="L32" i="50" s="1"/>
  <c r="F22" i="52"/>
  <c r="L22" i="52" s="1"/>
  <c r="D45" i="38"/>
  <c r="G39" i="54"/>
  <c r="F41" i="38"/>
  <c r="L41" i="38" s="1"/>
  <c r="J27" i="45"/>
  <c r="E45" i="37"/>
  <c r="K45" i="37" s="1"/>
  <c r="B17" i="37" s="1"/>
  <c r="E40" i="56"/>
  <c r="F40" i="56" s="1"/>
  <c r="I31" i="40"/>
  <c r="N31" i="40" s="1"/>
  <c r="E44" i="56"/>
  <c r="K44" i="56" s="1"/>
  <c r="E31" i="40"/>
  <c r="F31" i="40" s="1"/>
  <c r="L41" i="43"/>
  <c r="I32" i="40"/>
  <c r="N32" i="40" s="1"/>
  <c r="D41" i="45"/>
  <c r="J41" i="45" s="1"/>
  <c r="F32" i="37"/>
  <c r="L32" i="37" s="1"/>
  <c r="L34" i="38"/>
  <c r="K24" i="43"/>
  <c r="F47" i="47"/>
  <c r="L44" i="39"/>
  <c r="F43" i="49"/>
  <c r="L43" i="49" s="1"/>
  <c r="F30" i="51"/>
  <c r="L30" i="51" s="1"/>
  <c r="G47" i="53"/>
  <c r="F32" i="52"/>
  <c r="L32" i="52" s="1"/>
  <c r="E25" i="53"/>
  <c r="K24" i="49"/>
  <c r="F31" i="49"/>
  <c r="L31" i="49" s="1"/>
  <c r="K22" i="43"/>
  <c r="L32" i="42"/>
  <c r="G41" i="54"/>
  <c r="G41" i="55" s="1"/>
  <c r="M47" i="56"/>
  <c r="K36" i="46"/>
  <c r="I38" i="53"/>
  <c r="N38" i="53" s="1"/>
  <c r="F24" i="48"/>
  <c r="L27" i="38"/>
  <c r="F25" i="40"/>
  <c r="G31" i="55"/>
  <c r="E45" i="38"/>
  <c r="K45" i="38" s="1"/>
  <c r="B17" i="38" s="1"/>
  <c r="D23" i="56"/>
  <c r="J23" i="56" s="1"/>
  <c r="F22" i="42"/>
  <c r="L22" i="42" s="1"/>
  <c r="F41" i="44"/>
  <c r="L41" i="44" s="1"/>
  <c r="N25" i="46"/>
  <c r="F31" i="38"/>
  <c r="L31" i="38" s="1"/>
  <c r="J36" i="46"/>
  <c r="K23" i="37"/>
  <c r="F37" i="48"/>
  <c r="L37" i="48" s="1"/>
  <c r="F38" i="50"/>
  <c r="L38" i="50" s="1"/>
  <c r="L34" i="43"/>
  <c r="F41" i="42"/>
  <c r="L41" i="42" s="1"/>
  <c r="D32" i="40"/>
  <c r="D32" i="54" s="1"/>
  <c r="J32" i="54" s="1"/>
  <c r="K25" i="52"/>
  <c r="F33" i="50"/>
  <c r="L33" i="50" s="1"/>
  <c r="F35" i="42"/>
  <c r="L35" i="42" s="1"/>
  <c r="D27" i="46"/>
  <c r="J27" i="46" s="1"/>
  <c r="H47" i="46"/>
  <c r="F27" i="47"/>
  <c r="L27" i="47" s="1"/>
  <c r="D22" i="45"/>
  <c r="J22" i="45" s="1"/>
  <c r="J26" i="44"/>
  <c r="F35" i="37"/>
  <c r="L35" i="37" s="1"/>
  <c r="L32" i="39"/>
  <c r="J47" i="47"/>
  <c r="G43" i="54"/>
  <c r="G43" i="55" s="1"/>
  <c r="I43" i="55" s="1"/>
  <c r="D33" i="56"/>
  <c r="J33" i="56" s="1"/>
  <c r="I23" i="54"/>
  <c r="N23" i="54" s="1"/>
  <c r="E41" i="56"/>
  <c r="K41" i="56" s="1"/>
  <c r="E47" i="37"/>
  <c r="K47" i="37" s="1"/>
  <c r="N42" i="40"/>
  <c r="K30" i="40"/>
  <c r="E26" i="56"/>
  <c r="K26" i="56" s="1"/>
  <c r="E41" i="40"/>
  <c r="I47" i="38"/>
  <c r="N47" i="38" s="1"/>
  <c r="E45" i="42"/>
  <c r="K45" i="42" s="1"/>
  <c r="B17" i="42" s="1"/>
  <c r="D41" i="40"/>
  <c r="J41" i="40" s="1"/>
  <c r="L31" i="47"/>
  <c r="D38" i="53"/>
  <c r="J38" i="53" s="1"/>
  <c r="I35" i="46"/>
  <c r="N35" i="46" s="1"/>
  <c r="D28" i="46"/>
  <c r="J28" i="46" s="1"/>
  <c r="K33" i="49"/>
  <c r="M25" i="55"/>
  <c r="J47" i="44"/>
  <c r="F28" i="51"/>
  <c r="L28" i="51" s="1"/>
  <c r="N24" i="56"/>
  <c r="M47" i="46"/>
  <c r="I38" i="56"/>
  <c r="N38" i="56" s="1"/>
  <c r="L38" i="47"/>
  <c r="I37" i="46"/>
  <c r="N37" i="46" s="1"/>
  <c r="J35" i="46"/>
  <c r="I33" i="46"/>
  <c r="N33" i="46" s="1"/>
  <c r="I29" i="46"/>
  <c r="N29" i="46" s="1"/>
  <c r="I45" i="47"/>
  <c r="E45" i="47"/>
  <c r="K45" i="47" s="1"/>
  <c r="B17" i="47" s="1"/>
  <c r="E43" i="56"/>
  <c r="K43" i="56" s="1"/>
  <c r="E43" i="46"/>
  <c r="K43" i="46" s="1"/>
  <c r="F29" i="47"/>
  <c r="L29" i="47" s="1"/>
  <c r="F43" i="47"/>
  <c r="L43" i="47" s="1"/>
  <c r="B7" i="55"/>
  <c r="F42" i="47"/>
  <c r="L42" i="47" s="1"/>
  <c r="E25" i="46"/>
  <c r="K25" i="46" s="1"/>
  <c r="E25" i="56"/>
  <c r="K25" i="56" s="1"/>
  <c r="J25" i="47"/>
  <c r="F25" i="47"/>
  <c r="L25" i="47" s="1"/>
  <c r="D45" i="47"/>
  <c r="J45" i="47" s="1"/>
  <c r="B16" i="47" s="1"/>
  <c r="L24" i="47"/>
  <c r="F44" i="47"/>
  <c r="L44" i="47" s="1"/>
  <c r="F26" i="47"/>
  <c r="L26" i="47" s="1"/>
  <c r="D44" i="56"/>
  <c r="J44" i="56" s="1"/>
  <c r="J33" i="46"/>
  <c r="N35" i="45"/>
  <c r="I40" i="45"/>
  <c r="N40" i="45" s="1"/>
  <c r="I39" i="56"/>
  <c r="N39" i="56" s="1"/>
  <c r="J29" i="45"/>
  <c r="G28" i="55"/>
  <c r="I45" i="44"/>
  <c r="K40" i="45"/>
  <c r="H40" i="54"/>
  <c r="H40" i="55" s="1"/>
  <c r="L38" i="44"/>
  <c r="L26" i="44"/>
  <c r="E26" i="54"/>
  <c r="F25" i="44"/>
  <c r="L25" i="44" s="1"/>
  <c r="F42" i="44"/>
  <c r="L42" i="44" s="1"/>
  <c r="E27" i="54"/>
  <c r="D35" i="54"/>
  <c r="D43" i="45"/>
  <c r="F43" i="45" s="1"/>
  <c r="J38" i="44"/>
  <c r="J23" i="45"/>
  <c r="D38" i="56"/>
  <c r="J38" i="56" s="1"/>
  <c r="D40" i="54"/>
  <c r="J40" i="54" s="1"/>
  <c r="F43" i="44"/>
  <c r="L43" i="44" s="1"/>
  <c r="F32" i="44"/>
  <c r="L32" i="44" s="1"/>
  <c r="I42" i="54"/>
  <c r="N42" i="54" s="1"/>
  <c r="N42" i="45"/>
  <c r="B9" i="43"/>
  <c r="I25" i="45"/>
  <c r="N25" i="45" s="1"/>
  <c r="I45" i="43"/>
  <c r="I30" i="56"/>
  <c r="N30" i="56" s="1"/>
  <c r="N28" i="56"/>
  <c r="I47" i="45"/>
  <c r="N47" i="45" s="1"/>
  <c r="F37" i="43"/>
  <c r="L37" i="43" s="1"/>
  <c r="E47" i="43"/>
  <c r="K47" i="43" s="1"/>
  <c r="F28" i="43"/>
  <c r="L28" i="43" s="1"/>
  <c r="F36" i="43"/>
  <c r="L36" i="43" s="1"/>
  <c r="D22" i="56"/>
  <c r="D45" i="43"/>
  <c r="F22" i="45"/>
  <c r="L22" i="45" s="1"/>
  <c r="J37" i="45"/>
  <c r="J38" i="43"/>
  <c r="F38" i="43"/>
  <c r="L38" i="43" s="1"/>
  <c r="D47" i="43"/>
  <c r="J47" i="43" s="1"/>
  <c r="F33" i="45"/>
  <c r="L33" i="45" s="1"/>
  <c r="D38" i="45"/>
  <c r="D38" i="54" s="1"/>
  <c r="J33" i="45"/>
  <c r="D25" i="45"/>
  <c r="F25" i="45" s="1"/>
  <c r="F25" i="43"/>
  <c r="L25" i="43" s="1"/>
  <c r="F22" i="43"/>
  <c r="F34" i="45"/>
  <c r="J22" i="43"/>
  <c r="J37" i="43"/>
  <c r="M39" i="54"/>
  <c r="M39" i="55" s="1"/>
  <c r="N38" i="45"/>
  <c r="N28" i="54"/>
  <c r="M45" i="45"/>
  <c r="B13" i="45" s="1"/>
  <c r="B14" i="45" s="1"/>
  <c r="I43" i="56"/>
  <c r="N43" i="56" s="1"/>
  <c r="I43" i="45"/>
  <c r="N43" i="45" s="1"/>
  <c r="I42" i="56"/>
  <c r="N42" i="56" s="1"/>
  <c r="I41" i="56"/>
  <c r="N41" i="56" s="1"/>
  <c r="H41" i="54"/>
  <c r="I34" i="45"/>
  <c r="N34" i="45" s="1"/>
  <c r="I34" i="56"/>
  <c r="N34" i="56" s="1"/>
  <c r="I27" i="45"/>
  <c r="N27" i="45" s="1"/>
  <c r="I26" i="45"/>
  <c r="N26" i="45" s="1"/>
  <c r="H47" i="45"/>
  <c r="J42" i="56"/>
  <c r="L44" i="45"/>
  <c r="I40" i="56"/>
  <c r="N40" i="56" s="1"/>
  <c r="G38" i="54"/>
  <c r="I38" i="54" s="1"/>
  <c r="N38" i="54" s="1"/>
  <c r="I45" i="45"/>
  <c r="G29" i="54"/>
  <c r="G29" i="55" s="1"/>
  <c r="J24" i="56"/>
  <c r="I23" i="56"/>
  <c r="N23" i="56" s="1"/>
  <c r="K25" i="45"/>
  <c r="E25" i="54"/>
  <c r="K25" i="54" s="1"/>
  <c r="F43" i="42"/>
  <c r="L43" i="42" s="1"/>
  <c r="E42" i="54"/>
  <c r="K42" i="54" s="1"/>
  <c r="F33" i="42"/>
  <c r="L33" i="42" s="1"/>
  <c r="F25" i="42"/>
  <c r="L25" i="42" s="1"/>
  <c r="F39" i="42"/>
  <c r="L39" i="42" s="1"/>
  <c r="F28" i="42"/>
  <c r="L28" i="42" s="1"/>
  <c r="F28" i="45"/>
  <c r="L28" i="45" s="1"/>
  <c r="L22" i="39"/>
  <c r="F41" i="40"/>
  <c r="L41" i="40" s="1"/>
  <c r="J40" i="40"/>
  <c r="J31" i="40"/>
  <c r="D37" i="55"/>
  <c r="J37" i="55" s="1"/>
  <c r="D47" i="39"/>
  <c r="J47" i="39" s="1"/>
  <c r="I37" i="56"/>
  <c r="N37" i="56" s="1"/>
  <c r="N26" i="56"/>
  <c r="F37" i="53"/>
  <c r="K28" i="45"/>
  <c r="D34" i="54"/>
  <c r="D34" i="55" s="1"/>
  <c r="J34" i="55" s="1"/>
  <c r="K42" i="51"/>
  <c r="F42" i="51"/>
  <c r="L42" i="51" s="1"/>
  <c r="E42" i="53"/>
  <c r="J41" i="46"/>
  <c r="K41" i="52"/>
  <c r="E41" i="53"/>
  <c r="I26" i="55"/>
  <c r="E33" i="54"/>
  <c r="K33" i="54" s="1"/>
  <c r="K41" i="47"/>
  <c r="F41" i="47"/>
  <c r="L41" i="47" s="1"/>
  <c r="E41" i="46"/>
  <c r="K41" i="46" s="1"/>
  <c r="E30" i="54"/>
  <c r="E30" i="55" s="1"/>
  <c r="K30" i="55" s="1"/>
  <c r="L47" i="39"/>
  <c r="E22" i="53"/>
  <c r="K22" i="53" s="1"/>
  <c r="E47" i="51"/>
  <c r="K47" i="51" s="1"/>
  <c r="K22" i="51"/>
  <c r="E22" i="56"/>
  <c r="E45" i="51"/>
  <c r="F42" i="45"/>
  <c r="L42" i="45" s="1"/>
  <c r="J35" i="39"/>
  <c r="F35" i="39"/>
  <c r="L35" i="39" s="1"/>
  <c r="D35" i="56"/>
  <c r="J31" i="48"/>
  <c r="D31" i="46"/>
  <c r="D45" i="48"/>
  <c r="J45" i="48" s="1"/>
  <c r="B16" i="48" s="1"/>
  <c r="I44" i="53"/>
  <c r="N44" i="53" s="1"/>
  <c r="E23" i="54"/>
  <c r="J37" i="54"/>
  <c r="E39" i="54"/>
  <c r="E39" i="55" s="1"/>
  <c r="I23" i="55"/>
  <c r="N23" i="55" s="1"/>
  <c r="J24" i="38"/>
  <c r="D29" i="40"/>
  <c r="F29" i="40" s="1"/>
  <c r="L29" i="40" s="1"/>
  <c r="J29" i="39"/>
  <c r="J34" i="46"/>
  <c r="K24" i="44"/>
  <c r="E47" i="44"/>
  <c r="K47" i="44" s="1"/>
  <c r="F24" i="44"/>
  <c r="L24" i="44" s="1"/>
  <c r="E24" i="45"/>
  <c r="E24" i="54" s="1"/>
  <c r="E45" i="44"/>
  <c r="K45" i="44" s="1"/>
  <c r="B17" i="44" s="1"/>
  <c r="E47" i="40"/>
  <c r="K47" i="40" s="1"/>
  <c r="G32" i="55"/>
  <c r="I32" i="55" s="1"/>
  <c r="K23" i="40"/>
  <c r="J33" i="54"/>
  <c r="F27" i="45"/>
  <c r="L27" i="45" s="1"/>
  <c r="F24" i="38"/>
  <c r="J47" i="38"/>
  <c r="N23" i="42"/>
  <c r="I47" i="42"/>
  <c r="J31" i="44"/>
  <c r="D31" i="56"/>
  <c r="D31" i="45"/>
  <c r="D31" i="54" s="1"/>
  <c r="F31" i="44"/>
  <c r="L31" i="44" s="1"/>
  <c r="E36" i="56"/>
  <c r="K36" i="56" s="1"/>
  <c r="K36" i="43"/>
  <c r="K30" i="52"/>
  <c r="F30" i="52"/>
  <c r="L30" i="52" s="1"/>
  <c r="E45" i="52"/>
  <c r="E30" i="53"/>
  <c r="F37" i="40"/>
  <c r="L37" i="40" s="1"/>
  <c r="K33" i="40"/>
  <c r="K42" i="40"/>
  <c r="D24" i="40"/>
  <c r="D47" i="40" s="1"/>
  <c r="K37" i="47"/>
  <c r="F37" i="47"/>
  <c r="L37" i="47" s="1"/>
  <c r="E37" i="56"/>
  <c r="K37" i="56" s="1"/>
  <c r="E37" i="46"/>
  <c r="F37" i="46" s="1"/>
  <c r="F33" i="40"/>
  <c r="L33" i="40" s="1"/>
  <c r="K26" i="53"/>
  <c r="J27" i="44"/>
  <c r="F27" i="44"/>
  <c r="L27" i="44" s="1"/>
  <c r="N24" i="47"/>
  <c r="I47" i="47"/>
  <c r="F28" i="54"/>
  <c r="E28" i="55"/>
  <c r="I37" i="54"/>
  <c r="K47" i="38"/>
  <c r="F22" i="51"/>
  <c r="F47" i="51" s="1"/>
  <c r="K37" i="40"/>
  <c r="D44" i="54"/>
  <c r="N23" i="51"/>
  <c r="I47" i="51"/>
  <c r="L47" i="51" s="1"/>
  <c r="D25" i="46"/>
  <c r="F25" i="49"/>
  <c r="L25" i="49" s="1"/>
  <c r="J25" i="49"/>
  <c r="D45" i="49"/>
  <c r="J45" i="49" s="1"/>
  <c r="B16" i="49" s="1"/>
  <c r="E45" i="48"/>
  <c r="K45" i="48" s="1"/>
  <c r="B17" i="48" s="1"/>
  <c r="F41" i="48"/>
  <c r="L41" i="48" s="1"/>
  <c r="K41" i="48"/>
  <c r="E42" i="46"/>
  <c r="F42" i="39"/>
  <c r="L42" i="39" s="1"/>
  <c r="H34" i="54"/>
  <c r="I34" i="54" s="1"/>
  <c r="N34" i="54" s="1"/>
  <c r="J42" i="44"/>
  <c r="K23" i="46"/>
  <c r="M30" i="55"/>
  <c r="J33" i="50"/>
  <c r="J24" i="48"/>
  <c r="M33" i="54"/>
  <c r="M33" i="55" s="1"/>
  <c r="D41" i="56"/>
  <c r="M29" i="55"/>
  <c r="M26" i="55"/>
  <c r="G36" i="54"/>
  <c r="G36" i="55" s="1"/>
  <c r="B9" i="49"/>
  <c r="B10" i="49" s="1"/>
  <c r="I45" i="48"/>
  <c r="F37" i="39"/>
  <c r="L37" i="39" s="1"/>
  <c r="I28" i="55"/>
  <c r="E45" i="49"/>
  <c r="K45" i="49" s="1"/>
  <c r="B17" i="49" s="1"/>
  <c r="K47" i="39"/>
  <c r="H44" i="54"/>
  <c r="H44" i="55" s="1"/>
  <c r="I44" i="55" s="1"/>
  <c r="G45" i="46"/>
  <c r="M43" i="54"/>
  <c r="M43" i="55" s="1"/>
  <c r="J36" i="43"/>
  <c r="M45" i="46"/>
  <c r="B13" i="46" s="1"/>
  <c r="B14" i="46" s="1"/>
  <c r="D34" i="56"/>
  <c r="J34" i="56" s="1"/>
  <c r="F39" i="46"/>
  <c r="L39" i="46" s="1"/>
  <c r="F34" i="39"/>
  <c r="L34" i="39" s="1"/>
  <c r="G30" i="54"/>
  <c r="G30" i="55" s="1"/>
  <c r="I30" i="55" s="1"/>
  <c r="B13" i="39"/>
  <c r="B14" i="39" s="1"/>
  <c r="M45" i="40"/>
  <c r="B9" i="40" s="1"/>
  <c r="B10" i="40" s="1"/>
  <c r="N37" i="40"/>
  <c r="N35" i="40"/>
  <c r="B10" i="39"/>
  <c r="M47" i="54"/>
  <c r="I44" i="56"/>
  <c r="N44" i="56" s="1"/>
  <c r="I42" i="55"/>
  <c r="N42" i="55" s="1"/>
  <c r="H39" i="55"/>
  <c r="I39" i="54"/>
  <c r="I37" i="55"/>
  <c r="N37" i="55" s="1"/>
  <c r="I34" i="40"/>
  <c r="N34" i="40" s="1"/>
  <c r="K34" i="40"/>
  <c r="H33" i="55"/>
  <c r="I33" i="54"/>
  <c r="I31" i="54"/>
  <c r="N31" i="54" s="1"/>
  <c r="K30" i="54"/>
  <c r="H27" i="55"/>
  <c r="I27" i="54"/>
  <c r="N27" i="54" s="1"/>
  <c r="I27" i="56"/>
  <c r="N27" i="56" s="1"/>
  <c r="L26" i="39"/>
  <c r="H47" i="56"/>
  <c r="K22" i="54"/>
  <c r="H22" i="55"/>
  <c r="H47" i="54"/>
  <c r="I22" i="40"/>
  <c r="L22" i="40" s="1"/>
  <c r="I22" i="56"/>
  <c r="G40" i="55"/>
  <c r="I40" i="54"/>
  <c r="N40" i="54" s="1"/>
  <c r="G39" i="55"/>
  <c r="G35" i="54"/>
  <c r="J35" i="40"/>
  <c r="I45" i="39"/>
  <c r="L28" i="40"/>
  <c r="L25" i="40"/>
  <c r="I24" i="54"/>
  <c r="N24" i="54" s="1"/>
  <c r="N22" i="40"/>
  <c r="I47" i="40"/>
  <c r="G47" i="56"/>
  <c r="G47" i="40"/>
  <c r="G45" i="40"/>
  <c r="G22" i="54"/>
  <c r="J22" i="40"/>
  <c r="K43" i="54"/>
  <c r="F30" i="39"/>
  <c r="L30" i="39" s="1"/>
  <c r="F39" i="39"/>
  <c r="L39" i="39" s="1"/>
  <c r="F43" i="40"/>
  <c r="L43" i="40" s="1"/>
  <c r="D40" i="55"/>
  <c r="C13" i="59"/>
  <c r="D42" i="40"/>
  <c r="D33" i="55"/>
  <c r="F38" i="40"/>
  <c r="L38" i="40" s="1"/>
  <c r="J43" i="40"/>
  <c r="J23" i="39"/>
  <c r="J28" i="54"/>
  <c r="D45" i="39"/>
  <c r="J32" i="56"/>
  <c r="F26" i="40" l="1"/>
  <c r="L26" i="40" s="1"/>
  <c r="F37" i="45"/>
  <c r="L37" i="45" s="1"/>
  <c r="D39" i="54"/>
  <c r="D39" i="55" s="1"/>
  <c r="F26" i="45"/>
  <c r="K35" i="45"/>
  <c r="I25" i="54"/>
  <c r="N25" i="54" s="1"/>
  <c r="F39" i="45"/>
  <c r="L39" i="45" s="1"/>
  <c r="F45" i="43"/>
  <c r="L45" i="43" s="1"/>
  <c r="B18" i="43" s="1"/>
  <c r="B5" i="58" s="1"/>
  <c r="L22" i="51"/>
  <c r="K40" i="40"/>
  <c r="F36" i="45"/>
  <c r="L36" i="45" s="1"/>
  <c r="F24" i="40"/>
  <c r="D30" i="54"/>
  <c r="D30" i="55" s="1"/>
  <c r="E35" i="54"/>
  <c r="E40" i="54"/>
  <c r="F37" i="54"/>
  <c r="F41" i="45"/>
  <c r="L41" i="45" s="1"/>
  <c r="E36" i="54"/>
  <c r="F38" i="46"/>
  <c r="L38" i="46" s="1"/>
  <c r="D47" i="46"/>
  <c r="J47" i="46" s="1"/>
  <c r="K24" i="53"/>
  <c r="L28" i="54"/>
  <c r="D45" i="40"/>
  <c r="F34" i="46"/>
  <c r="L34" i="46" s="1"/>
  <c r="D26" i="54"/>
  <c r="L31" i="40"/>
  <c r="J24" i="53"/>
  <c r="E38" i="54"/>
  <c r="L37" i="53"/>
  <c r="I45" i="53"/>
  <c r="F32" i="56"/>
  <c r="L32" i="56" s="1"/>
  <c r="F42" i="56"/>
  <c r="F39" i="53"/>
  <c r="L39" i="53" s="1"/>
  <c r="F33" i="53"/>
  <c r="F31" i="53"/>
  <c r="L31" i="53" s="1"/>
  <c r="F32" i="45"/>
  <c r="L32" i="45" s="1"/>
  <c r="J32" i="45"/>
  <c r="N47" i="40"/>
  <c r="I29" i="54"/>
  <c r="N29" i="54" s="1"/>
  <c r="J44" i="45"/>
  <c r="E45" i="40"/>
  <c r="K45" i="40" s="1"/>
  <c r="B17" i="40" s="1"/>
  <c r="F23" i="40"/>
  <c r="L23" i="40" s="1"/>
  <c r="I43" i="54"/>
  <c r="D47" i="45"/>
  <c r="J47" i="45" s="1"/>
  <c r="D22" i="54"/>
  <c r="J22" i="54" s="1"/>
  <c r="B9" i="54"/>
  <c r="D23" i="54"/>
  <c r="F23" i="54" s="1"/>
  <c r="L23" i="54" s="1"/>
  <c r="E27" i="55"/>
  <c r="F27" i="40"/>
  <c r="L27" i="40" s="1"/>
  <c r="L40" i="46"/>
  <c r="D41" i="54"/>
  <c r="F44" i="56"/>
  <c r="F45" i="50"/>
  <c r="L45" i="50" s="1"/>
  <c r="B18" i="50" s="1"/>
  <c r="B10" i="58" s="1"/>
  <c r="J45" i="50"/>
  <c r="B16" i="50" s="1"/>
  <c r="L25" i="45"/>
  <c r="F29" i="45"/>
  <c r="L29" i="45" s="1"/>
  <c r="F24" i="46"/>
  <c r="F35" i="53"/>
  <c r="L35" i="53" s="1"/>
  <c r="D27" i="54"/>
  <c r="J27" i="54" s="1"/>
  <c r="F36" i="40"/>
  <c r="L36" i="40" s="1"/>
  <c r="J36" i="40"/>
  <c r="F44" i="53"/>
  <c r="L44" i="53" s="1"/>
  <c r="J44" i="53"/>
  <c r="F45" i="39"/>
  <c r="J35" i="54"/>
  <c r="F47" i="42"/>
  <c r="L47" i="42" s="1"/>
  <c r="F28" i="53"/>
  <c r="L28" i="53" s="1"/>
  <c r="F30" i="45"/>
  <c r="L30" i="45" s="1"/>
  <c r="B5" i="55"/>
  <c r="F47" i="52"/>
  <c r="L47" i="52" s="1"/>
  <c r="F30" i="46"/>
  <c r="L30" i="46" s="1"/>
  <c r="F30" i="40"/>
  <c r="L30" i="40" s="1"/>
  <c r="F22" i="46"/>
  <c r="L22" i="46" s="1"/>
  <c r="E32" i="54"/>
  <c r="F32" i="54" s="1"/>
  <c r="L32" i="54" s="1"/>
  <c r="J47" i="53"/>
  <c r="F47" i="50"/>
  <c r="L47" i="50" s="1"/>
  <c r="E29" i="54"/>
  <c r="E29" i="55" s="1"/>
  <c r="K29" i="55" s="1"/>
  <c r="D35" i="55"/>
  <c r="F33" i="46"/>
  <c r="L33" i="46" s="1"/>
  <c r="B13" i="53"/>
  <c r="B14" i="53" s="1"/>
  <c r="E34" i="54"/>
  <c r="F34" i="40"/>
  <c r="L34" i="40" s="1"/>
  <c r="N47" i="51"/>
  <c r="L43" i="53"/>
  <c r="N47" i="53"/>
  <c r="F23" i="56"/>
  <c r="L23" i="56" s="1"/>
  <c r="B9" i="53"/>
  <c r="B10" i="53" s="1"/>
  <c r="L33" i="53"/>
  <c r="L27" i="53"/>
  <c r="N22" i="53"/>
  <c r="K23" i="56"/>
  <c r="F28" i="56"/>
  <c r="L28" i="56" s="1"/>
  <c r="D45" i="53"/>
  <c r="J45" i="53" s="1"/>
  <c r="B16" i="53" s="1"/>
  <c r="D47" i="56"/>
  <c r="J47" i="56" s="1"/>
  <c r="N28" i="55"/>
  <c r="N32" i="55"/>
  <c r="N25" i="55"/>
  <c r="N24" i="55"/>
  <c r="M47" i="55"/>
  <c r="H47" i="55"/>
  <c r="L23" i="46"/>
  <c r="I47" i="46"/>
  <c r="N47" i="46" s="1"/>
  <c r="F44" i="46"/>
  <c r="L44" i="46" s="1"/>
  <c r="F43" i="46"/>
  <c r="L43" i="46" s="1"/>
  <c r="F27" i="46"/>
  <c r="L27" i="46" s="1"/>
  <c r="N44" i="55"/>
  <c r="L37" i="46"/>
  <c r="L36" i="46"/>
  <c r="L32" i="46"/>
  <c r="I31" i="55"/>
  <c r="N31" i="55" s="1"/>
  <c r="H45" i="55"/>
  <c r="H45" i="56" s="1"/>
  <c r="L24" i="46"/>
  <c r="K22" i="55"/>
  <c r="E43" i="55"/>
  <c r="K43" i="55" s="1"/>
  <c r="K40" i="56"/>
  <c r="K47" i="46"/>
  <c r="F30" i="56"/>
  <c r="L30" i="56" s="1"/>
  <c r="F27" i="56"/>
  <c r="L27" i="56" s="1"/>
  <c r="F26" i="56"/>
  <c r="L26" i="56" s="1"/>
  <c r="K29" i="56"/>
  <c r="J30" i="56"/>
  <c r="F28" i="46"/>
  <c r="L28" i="46" s="1"/>
  <c r="F33" i="56"/>
  <c r="L33" i="56" s="1"/>
  <c r="F39" i="56"/>
  <c r="L39" i="56" s="1"/>
  <c r="L35" i="46"/>
  <c r="K25" i="53"/>
  <c r="F25" i="53"/>
  <c r="L25" i="53" s="1"/>
  <c r="L47" i="47"/>
  <c r="N47" i="47"/>
  <c r="J45" i="43"/>
  <c r="B16" i="43" s="1"/>
  <c r="L29" i="46"/>
  <c r="E44" i="54"/>
  <c r="F44" i="40"/>
  <c r="L44" i="40" s="1"/>
  <c r="K44" i="40"/>
  <c r="J36" i="53"/>
  <c r="F36" i="53"/>
  <c r="L36" i="53" s="1"/>
  <c r="L23" i="37"/>
  <c r="F47" i="37"/>
  <c r="L47" i="37" s="1"/>
  <c r="D28" i="55"/>
  <c r="J28" i="55" s="1"/>
  <c r="F40" i="53"/>
  <c r="L40" i="53" s="1"/>
  <c r="F47" i="43"/>
  <c r="L47" i="43" s="1"/>
  <c r="L22" i="43"/>
  <c r="J29" i="53"/>
  <c r="F29" i="53"/>
  <c r="L29" i="53" s="1"/>
  <c r="F38" i="53"/>
  <c r="L38" i="53" s="1"/>
  <c r="K38" i="53"/>
  <c r="K34" i="53"/>
  <c r="F34" i="53"/>
  <c r="L34" i="53" s="1"/>
  <c r="N47" i="42"/>
  <c r="F32" i="40"/>
  <c r="L32" i="40" s="1"/>
  <c r="J32" i="40"/>
  <c r="J45" i="37"/>
  <c r="B16" i="37" s="1"/>
  <c r="F45" i="37"/>
  <c r="L45" i="37" s="1"/>
  <c r="B18" i="37" s="1"/>
  <c r="B1" i="58" s="1"/>
  <c r="F24" i="56"/>
  <c r="L24" i="56" s="1"/>
  <c r="K24" i="56"/>
  <c r="L24" i="49"/>
  <c r="F47" i="49"/>
  <c r="L47" i="49" s="1"/>
  <c r="L23" i="45"/>
  <c r="K31" i="40"/>
  <c r="E31" i="54"/>
  <c r="F31" i="54" s="1"/>
  <c r="L31" i="54" s="1"/>
  <c r="F32" i="53"/>
  <c r="L32" i="53" s="1"/>
  <c r="J32" i="53"/>
  <c r="F39" i="40"/>
  <c r="L39" i="40" s="1"/>
  <c r="J39" i="40"/>
  <c r="F45" i="42"/>
  <c r="L45" i="42" s="1"/>
  <c r="B18" i="42" s="1"/>
  <c r="B4" i="58" s="1"/>
  <c r="F39" i="55"/>
  <c r="K41" i="40"/>
  <c r="E41" i="54"/>
  <c r="F41" i="54" s="1"/>
  <c r="L24" i="48"/>
  <c r="F47" i="48"/>
  <c r="L47" i="48" s="1"/>
  <c r="J45" i="38"/>
  <c r="B16" i="38" s="1"/>
  <c r="F45" i="38"/>
  <c r="L45" i="38" s="1"/>
  <c r="B18" i="38" s="1"/>
  <c r="B2" i="58" s="1"/>
  <c r="L42" i="56"/>
  <c r="I47" i="56"/>
  <c r="N47" i="56" s="1"/>
  <c r="F43" i="56"/>
  <c r="L43" i="56" s="1"/>
  <c r="F45" i="47"/>
  <c r="L45" i="47" s="1"/>
  <c r="B18" i="47" s="1"/>
  <c r="B7" i="58" s="1"/>
  <c r="K28" i="55"/>
  <c r="F25" i="56"/>
  <c r="L25" i="56" s="1"/>
  <c r="G38" i="55"/>
  <c r="I38" i="55" s="1"/>
  <c r="N38" i="55" s="1"/>
  <c r="N43" i="55"/>
  <c r="H41" i="55"/>
  <c r="I41" i="55" s="1"/>
  <c r="N41" i="55" s="1"/>
  <c r="K24" i="54"/>
  <c r="E47" i="54"/>
  <c r="K47" i="54" s="1"/>
  <c r="E24" i="55"/>
  <c r="K24" i="55" s="1"/>
  <c r="K39" i="55"/>
  <c r="K27" i="54"/>
  <c r="K27" i="55"/>
  <c r="E36" i="55"/>
  <c r="K36" i="55" s="1"/>
  <c r="K36" i="54"/>
  <c r="F36" i="54"/>
  <c r="E42" i="55"/>
  <c r="K42" i="55" s="1"/>
  <c r="F45" i="44"/>
  <c r="L45" i="44" s="1"/>
  <c r="B18" i="44" s="1"/>
  <c r="B6" i="58" s="1"/>
  <c r="E26" i="55"/>
  <c r="K26" i="55" s="1"/>
  <c r="K26" i="54"/>
  <c r="K29" i="54"/>
  <c r="F47" i="44"/>
  <c r="L47" i="44" s="1"/>
  <c r="J39" i="54"/>
  <c r="F38" i="56"/>
  <c r="L38" i="56" s="1"/>
  <c r="J43" i="45"/>
  <c r="J22" i="56"/>
  <c r="D43" i="54"/>
  <c r="F43" i="54" s="1"/>
  <c r="L43" i="54" s="1"/>
  <c r="L37" i="54"/>
  <c r="I44" i="54"/>
  <c r="N44" i="54" s="1"/>
  <c r="L44" i="56"/>
  <c r="N39" i="54"/>
  <c r="B10" i="43"/>
  <c r="B9" i="45"/>
  <c r="B10" i="45" s="1"/>
  <c r="N33" i="54"/>
  <c r="L26" i="45"/>
  <c r="K39" i="54"/>
  <c r="E25" i="55"/>
  <c r="K25" i="55" s="1"/>
  <c r="E45" i="56"/>
  <c r="D38" i="55"/>
  <c r="J38" i="54"/>
  <c r="J34" i="54"/>
  <c r="J38" i="45"/>
  <c r="F38" i="45"/>
  <c r="L38" i="45" s="1"/>
  <c r="J25" i="45"/>
  <c r="D25" i="54"/>
  <c r="N30" i="55"/>
  <c r="N26" i="55"/>
  <c r="L43" i="45"/>
  <c r="I41" i="54"/>
  <c r="N41" i="54" s="1"/>
  <c r="I39" i="55"/>
  <c r="N39" i="55" s="1"/>
  <c r="L34" i="45"/>
  <c r="L40" i="56"/>
  <c r="F36" i="56"/>
  <c r="L36" i="56" s="1"/>
  <c r="J31" i="54"/>
  <c r="D31" i="55"/>
  <c r="F38" i="54"/>
  <c r="L38" i="54" s="1"/>
  <c r="D45" i="45"/>
  <c r="J45" i="45" s="1"/>
  <c r="B16" i="45" s="1"/>
  <c r="F30" i="54"/>
  <c r="J30" i="54"/>
  <c r="F34" i="56"/>
  <c r="L34" i="56" s="1"/>
  <c r="D32" i="55"/>
  <c r="J32" i="55" s="1"/>
  <c r="N37" i="54"/>
  <c r="I36" i="55"/>
  <c r="N36" i="55" s="1"/>
  <c r="J36" i="55"/>
  <c r="I40" i="55"/>
  <c r="N40" i="55" s="1"/>
  <c r="H34" i="55"/>
  <c r="F45" i="49"/>
  <c r="L45" i="49" s="1"/>
  <c r="B18" i="49" s="1"/>
  <c r="B9" i="58" s="1"/>
  <c r="K41" i="53"/>
  <c r="F41" i="53"/>
  <c r="L41" i="53" s="1"/>
  <c r="I27" i="55"/>
  <c r="N27" i="55" s="1"/>
  <c r="B9" i="56"/>
  <c r="B10" i="56" s="1"/>
  <c r="F30" i="53"/>
  <c r="L30" i="53" s="1"/>
  <c r="K30" i="53"/>
  <c r="F37" i="56"/>
  <c r="L37" i="56" s="1"/>
  <c r="F41" i="46"/>
  <c r="L41" i="46" s="1"/>
  <c r="F41" i="56"/>
  <c r="L41" i="56" s="1"/>
  <c r="J41" i="56"/>
  <c r="K45" i="52"/>
  <c r="B17" i="52" s="1"/>
  <c r="F45" i="52"/>
  <c r="L45" i="52" s="1"/>
  <c r="B18" i="52" s="1"/>
  <c r="B12" i="58" s="1"/>
  <c r="K45" i="51"/>
  <c r="B17" i="51" s="1"/>
  <c r="F45" i="51"/>
  <c r="L45" i="51" s="1"/>
  <c r="B18" i="51" s="1"/>
  <c r="B11" i="58" s="1"/>
  <c r="F25" i="46"/>
  <c r="L25" i="46" s="1"/>
  <c r="J25" i="46"/>
  <c r="K22" i="56"/>
  <c r="F22" i="56"/>
  <c r="E47" i="56"/>
  <c r="K47" i="56" s="1"/>
  <c r="I45" i="46"/>
  <c r="K42" i="53"/>
  <c r="F42" i="53"/>
  <c r="L42" i="53" s="1"/>
  <c r="F39" i="54"/>
  <c r="L39" i="54" s="1"/>
  <c r="J36" i="54"/>
  <c r="E23" i="55"/>
  <c r="K23" i="54"/>
  <c r="E45" i="53"/>
  <c r="K45" i="53" s="1"/>
  <c r="B17" i="53" s="1"/>
  <c r="F22" i="53"/>
  <c r="F47" i="53" s="1"/>
  <c r="L47" i="53" s="1"/>
  <c r="E47" i="53"/>
  <c r="K47" i="53" s="1"/>
  <c r="I36" i="54"/>
  <c r="N36" i="54" s="1"/>
  <c r="E45" i="45"/>
  <c r="K45" i="45" s="1"/>
  <c r="B17" i="45" s="1"/>
  <c r="K24" i="45"/>
  <c r="E47" i="45"/>
  <c r="K47" i="45" s="1"/>
  <c r="J47" i="40"/>
  <c r="F45" i="48"/>
  <c r="L45" i="48" s="1"/>
  <c r="B18" i="48" s="1"/>
  <c r="B8" i="58" s="1"/>
  <c r="J39" i="55"/>
  <c r="E37" i="55"/>
  <c r="K37" i="55" s="1"/>
  <c r="J44" i="54"/>
  <c r="D44" i="55"/>
  <c r="J44" i="55" s="1"/>
  <c r="J31" i="45"/>
  <c r="F31" i="45"/>
  <c r="L31" i="45" s="1"/>
  <c r="J31" i="46"/>
  <c r="F31" i="46"/>
  <c r="L31" i="46" s="1"/>
  <c r="F24" i="45"/>
  <c r="B9" i="46"/>
  <c r="B10" i="46" s="1"/>
  <c r="F31" i="56"/>
  <c r="L31" i="56" s="1"/>
  <c r="J31" i="56"/>
  <c r="I30" i="54"/>
  <c r="N30" i="54" s="1"/>
  <c r="J35" i="56"/>
  <c r="F35" i="56"/>
  <c r="L35" i="56" s="1"/>
  <c r="E41" i="55"/>
  <c r="K42" i="46"/>
  <c r="F42" i="46"/>
  <c r="L42" i="46" s="1"/>
  <c r="K37" i="46"/>
  <c r="E45" i="46"/>
  <c r="K45" i="46" s="1"/>
  <c r="B17" i="46" s="1"/>
  <c r="F33" i="54"/>
  <c r="L33" i="54" s="1"/>
  <c r="E33" i="55"/>
  <c r="F33" i="55" s="1"/>
  <c r="J26" i="54"/>
  <c r="F26" i="54"/>
  <c r="L26" i="54" s="1"/>
  <c r="D26" i="55"/>
  <c r="J45" i="39"/>
  <c r="B16" i="39" s="1"/>
  <c r="D45" i="56"/>
  <c r="N22" i="56"/>
  <c r="N43" i="54"/>
  <c r="F47" i="38"/>
  <c r="L47" i="38" s="1"/>
  <c r="L24" i="38"/>
  <c r="D24" i="54"/>
  <c r="J24" i="40"/>
  <c r="D45" i="46"/>
  <c r="J45" i="46" s="1"/>
  <c r="B16" i="46" s="1"/>
  <c r="F34" i="54"/>
  <c r="L34" i="54" s="1"/>
  <c r="J29" i="40"/>
  <c r="D29" i="54"/>
  <c r="B13" i="40"/>
  <c r="B14" i="40" s="1"/>
  <c r="M45" i="54"/>
  <c r="B10" i="54"/>
  <c r="I33" i="55"/>
  <c r="N33" i="55" s="1"/>
  <c r="G35" i="55"/>
  <c r="I35" i="54"/>
  <c r="N35" i="54" s="1"/>
  <c r="L45" i="39"/>
  <c r="B18" i="39" s="1"/>
  <c r="B3" i="58" s="1"/>
  <c r="I29" i="55"/>
  <c r="G45" i="54"/>
  <c r="I45" i="40"/>
  <c r="I22" i="54"/>
  <c r="G47" i="54"/>
  <c r="G22" i="55"/>
  <c r="C17" i="59"/>
  <c r="J40" i="55"/>
  <c r="J30" i="55"/>
  <c r="F30" i="55"/>
  <c r="L30" i="55" s="1"/>
  <c r="D43" i="55"/>
  <c r="J42" i="40"/>
  <c r="D42" i="54"/>
  <c r="F42" i="40"/>
  <c r="L42" i="40" s="1"/>
  <c r="J33" i="55"/>
  <c r="J45" i="40"/>
  <c r="B16" i="40" s="1"/>
  <c r="F45" i="40"/>
  <c r="F47" i="40"/>
  <c r="L47" i="40" s="1"/>
  <c r="L24" i="40"/>
  <c r="K40" i="54" l="1"/>
  <c r="E40" i="55"/>
  <c r="F40" i="54"/>
  <c r="L40" i="54" s="1"/>
  <c r="F35" i="54"/>
  <c r="K35" i="54"/>
  <c r="E35" i="55"/>
  <c r="F38" i="55"/>
  <c r="K38" i="54"/>
  <c r="E38" i="55"/>
  <c r="K38" i="55" s="1"/>
  <c r="K41" i="54"/>
  <c r="J41" i="54"/>
  <c r="D41" i="55"/>
  <c r="J41" i="55" s="1"/>
  <c r="J43" i="54"/>
  <c r="D27" i="55"/>
  <c r="F27" i="55" s="1"/>
  <c r="L27" i="55" s="1"/>
  <c r="F47" i="46"/>
  <c r="L47" i="46" s="1"/>
  <c r="D23" i="55"/>
  <c r="J23" i="55" s="1"/>
  <c r="J23" i="54"/>
  <c r="E45" i="54"/>
  <c r="K45" i="54" s="1"/>
  <c r="B17" i="54" s="1"/>
  <c r="K32" i="54"/>
  <c r="E32" i="55"/>
  <c r="K32" i="55" s="1"/>
  <c r="D22" i="55"/>
  <c r="F22" i="55" s="1"/>
  <c r="F22" i="54"/>
  <c r="F27" i="54"/>
  <c r="L27" i="54" s="1"/>
  <c r="E34" i="55"/>
  <c r="F34" i="55" s="1"/>
  <c r="K34" i="54"/>
  <c r="L22" i="53"/>
  <c r="F28" i="55"/>
  <c r="L28" i="55" s="1"/>
  <c r="K45" i="56"/>
  <c r="B17" i="56" s="1"/>
  <c r="E31" i="55"/>
  <c r="K31" i="55" s="1"/>
  <c r="K31" i="54"/>
  <c r="J31" i="55"/>
  <c r="E44" i="55"/>
  <c r="K44" i="55" s="1"/>
  <c r="F44" i="54"/>
  <c r="L44" i="54" s="1"/>
  <c r="J38" i="55"/>
  <c r="K44" i="54"/>
  <c r="K41" i="55"/>
  <c r="L38" i="55"/>
  <c r="F45" i="56"/>
  <c r="K33" i="55"/>
  <c r="F36" i="55"/>
  <c r="L36" i="55" s="1"/>
  <c r="F37" i="55"/>
  <c r="L37" i="55" s="1"/>
  <c r="L41" i="54"/>
  <c r="L39" i="55"/>
  <c r="L35" i="54"/>
  <c r="F25" i="54"/>
  <c r="L25" i="54" s="1"/>
  <c r="J25" i="54"/>
  <c r="D25" i="55"/>
  <c r="L36" i="54"/>
  <c r="L33" i="55"/>
  <c r="L30" i="54"/>
  <c r="F41" i="55"/>
  <c r="L41" i="55" s="1"/>
  <c r="F32" i="55"/>
  <c r="L32" i="55" s="1"/>
  <c r="K23" i="55"/>
  <c r="F23" i="55"/>
  <c r="L23" i="55" s="1"/>
  <c r="J26" i="55"/>
  <c r="F26" i="55"/>
  <c r="L26" i="55" s="1"/>
  <c r="F47" i="45"/>
  <c r="L47" i="45" s="1"/>
  <c r="L24" i="45"/>
  <c r="I34" i="55"/>
  <c r="F29" i="54"/>
  <c r="L29" i="54" s="1"/>
  <c r="D29" i="55"/>
  <c r="J29" i="54"/>
  <c r="E47" i="55"/>
  <c r="K47" i="55" s="1"/>
  <c r="F45" i="45"/>
  <c r="L45" i="45" s="1"/>
  <c r="B18" i="45" s="1"/>
  <c r="B14" i="58" s="1"/>
  <c r="B9" i="55"/>
  <c r="B10" i="55" s="1"/>
  <c r="F47" i="56"/>
  <c r="L47" i="56" s="1"/>
  <c r="L22" i="56"/>
  <c r="J24" i="54"/>
  <c r="D47" i="54"/>
  <c r="J47" i="54" s="1"/>
  <c r="F24" i="54"/>
  <c r="D24" i="55"/>
  <c r="F45" i="46"/>
  <c r="L45" i="46" s="1"/>
  <c r="B18" i="46" s="1"/>
  <c r="B16" i="58" s="1"/>
  <c r="F45" i="53"/>
  <c r="L45" i="53" s="1"/>
  <c r="B18" i="53" s="1"/>
  <c r="B18" i="58" s="1"/>
  <c r="B13" i="54"/>
  <c r="B14" i="54" s="1"/>
  <c r="M45" i="55"/>
  <c r="L45" i="40"/>
  <c r="B18" i="40" s="1"/>
  <c r="B13" i="58" s="1"/>
  <c r="I35" i="55"/>
  <c r="J35" i="55"/>
  <c r="N29" i="55"/>
  <c r="I22" i="55"/>
  <c r="G47" i="55"/>
  <c r="J22" i="55"/>
  <c r="L22" i="54"/>
  <c r="N22" i="54"/>
  <c r="I47" i="54"/>
  <c r="N47" i="54" s="1"/>
  <c r="G45" i="55"/>
  <c r="I45" i="54"/>
  <c r="F43" i="55"/>
  <c r="L43" i="55" s="1"/>
  <c r="J43" i="55"/>
  <c r="J42" i="54"/>
  <c r="F42" i="54"/>
  <c r="L42" i="54" s="1"/>
  <c r="D42" i="55"/>
  <c r="D45" i="54"/>
  <c r="K35" i="55" l="1"/>
  <c r="F35" i="55"/>
  <c r="J27" i="55"/>
  <c r="K40" i="55"/>
  <c r="F40" i="55"/>
  <c r="L40" i="55" s="1"/>
  <c r="K34" i="55"/>
  <c r="F44" i="55"/>
  <c r="L44" i="55" s="1"/>
  <c r="F31" i="55"/>
  <c r="L31" i="55" s="1"/>
  <c r="E45" i="55"/>
  <c r="K45" i="55" s="1"/>
  <c r="B17" i="55" s="1"/>
  <c r="J25" i="55"/>
  <c r="F25" i="55"/>
  <c r="L25" i="55" s="1"/>
  <c r="F29" i="55"/>
  <c r="L29" i="55" s="1"/>
  <c r="J29" i="55"/>
  <c r="N34" i="55"/>
  <c r="L34" i="55"/>
  <c r="D47" i="55"/>
  <c r="J47" i="55" s="1"/>
  <c r="J24" i="55"/>
  <c r="F24" i="55"/>
  <c r="F47" i="54"/>
  <c r="L47" i="54" s="1"/>
  <c r="L24" i="54"/>
  <c r="M45" i="56"/>
  <c r="B13" i="56" s="1"/>
  <c r="B14" i="56" s="1"/>
  <c r="B13" i="55"/>
  <c r="B14" i="55" s="1"/>
  <c r="N35" i="55"/>
  <c r="L35" i="55"/>
  <c r="I45" i="55"/>
  <c r="G45" i="56"/>
  <c r="I47" i="55"/>
  <c r="N47" i="55" s="1"/>
  <c r="N22" i="55"/>
  <c r="L22" i="55"/>
  <c r="F45" i="54"/>
  <c r="L45" i="54" s="1"/>
  <c r="B18" i="54" s="1"/>
  <c r="B15" i="58" s="1"/>
  <c r="J45" i="54"/>
  <c r="B16" i="54" s="1"/>
  <c r="J42" i="55"/>
  <c r="F42" i="55"/>
  <c r="L42" i="55" s="1"/>
  <c r="D45" i="55"/>
  <c r="L24" i="55" l="1"/>
  <c r="F47" i="55"/>
  <c r="L47" i="55" s="1"/>
  <c r="I45" i="56"/>
  <c r="L45" i="56" s="1"/>
  <c r="B18" i="56" s="1"/>
  <c r="B19" i="58" s="1"/>
  <c r="J45" i="56"/>
  <c r="B16" i="56" s="1"/>
  <c r="J45" i="55"/>
  <c r="B16" i="55" s="1"/>
  <c r="F45" i="55"/>
  <c r="L45" i="55" s="1"/>
  <c r="B18" i="55" s="1"/>
  <c r="B17" i="58" s="1"/>
</calcChain>
</file>

<file path=xl/sharedStrings.xml><?xml version="1.0" encoding="utf-8"?>
<sst xmlns="http://schemas.openxmlformats.org/spreadsheetml/2006/main" count="1354" uniqueCount="106">
  <si>
    <t>Телефон</t>
  </si>
  <si>
    <t>ОБЫЧНЫЕ ГРУППЫ</t>
  </si>
  <si>
    <t>факт</t>
  </si>
  <si>
    <t>% исполнения</t>
  </si>
  <si>
    <t>%    исполнения норм</t>
  </si>
  <si>
    <t>всего</t>
  </si>
  <si>
    <t>мясо</t>
  </si>
  <si>
    <t>птица</t>
  </si>
  <si>
    <t>рыба</t>
  </si>
  <si>
    <t>молоко и кисломолочные продукты</t>
  </si>
  <si>
    <t>творог</t>
  </si>
  <si>
    <t>сметана</t>
  </si>
  <si>
    <t>сыр</t>
  </si>
  <si>
    <t>яйцо (шт)</t>
  </si>
  <si>
    <t>мука</t>
  </si>
  <si>
    <t>крупы,бобовые</t>
  </si>
  <si>
    <t>макароны</t>
  </si>
  <si>
    <t>сахар</t>
  </si>
  <si>
    <t>конд. изд.</t>
  </si>
  <si>
    <t>с/фрукты</t>
  </si>
  <si>
    <t>фрукты</t>
  </si>
  <si>
    <t>соки</t>
  </si>
  <si>
    <t>картофель</t>
  </si>
  <si>
    <t>овощи</t>
  </si>
  <si>
    <t>хлеб ржаной</t>
  </si>
  <si>
    <t>хлеб пшеничный или зерновой</t>
  </si>
  <si>
    <t>Исполнитель</t>
  </si>
  <si>
    <t>ясли</t>
  </si>
  <si>
    <t>Количество детодней, в т.ч.:</t>
  </si>
  <si>
    <t>сад</t>
  </si>
  <si>
    <t>ДОУ №</t>
  </si>
  <si>
    <t>Стоимость питания из 1С</t>
  </si>
  <si>
    <t>Стоимость питания из таблицы</t>
  </si>
  <si>
    <t>Разница (за счет прочих продуктов)</t>
  </si>
  <si>
    <t>План</t>
  </si>
  <si>
    <t>масло сливочное</t>
  </si>
  <si>
    <t>масло растительное</t>
  </si>
  <si>
    <t>Норма на 1 ребенка, кг</t>
  </si>
  <si>
    <t xml:space="preserve">Норма на общее кол-во детодней при 100% выполнении норм, кг.                                                     </t>
  </si>
  <si>
    <t>Фактически  выдано, кг.</t>
  </si>
  <si>
    <t>Средня стоимость 1 детодня, руб.</t>
  </si>
  <si>
    <t>% выполнения норм питания</t>
  </si>
  <si>
    <t>Ясли</t>
  </si>
  <si>
    <t>Сад</t>
  </si>
  <si>
    <t>Общий по учреждению</t>
  </si>
  <si>
    <t>общий</t>
  </si>
  <si>
    <t>Общая стоимость, руб.</t>
  </si>
  <si>
    <t>Средняя цена, руб./кг.</t>
  </si>
  <si>
    <t>Мясные продукты</t>
  </si>
  <si>
    <t>Коэффициент пересчета</t>
  </si>
  <si>
    <t>рыбные консервы</t>
  </si>
  <si>
    <t>молоко сухое</t>
  </si>
  <si>
    <t>молоко сгущеное</t>
  </si>
  <si>
    <t>мясные консервы</t>
  </si>
  <si>
    <t>Итого</t>
  </si>
  <si>
    <t>обычные группы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</si>
  <si>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</si>
  <si>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</si>
  <si>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</si>
  <si>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</si>
  <si>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</si>
  <si>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</si>
  <si>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</si>
  <si>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</si>
  <si>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</si>
  <si>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</si>
  <si>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</si>
  <si>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</si>
  <si>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 квартал</t>
  </si>
  <si>
    <t>2 квартал</t>
  </si>
  <si>
    <t>1 полугодие</t>
  </si>
  <si>
    <t>3 квартал</t>
  </si>
  <si>
    <t>9 месяцев</t>
  </si>
  <si>
    <t>4 квартал</t>
  </si>
  <si>
    <t>год</t>
  </si>
  <si>
    <t>года</t>
  </si>
  <si>
    <r>
      <rPr>
        <sz val="14"/>
        <rFont val="Arial Cyr"/>
        <charset val="204"/>
      </rPr>
      <t xml:space="preserve">АНАЛИЗ ВЫПОЛНЕНИЯ НОРМ ПИТАНИЯ за </t>
    </r>
    <r>
      <rPr>
        <b/>
        <sz val="14"/>
        <rFont val="Arial Cyr"/>
        <charset val="204"/>
      </rPr>
      <t>ЯНВАРЬ</t>
    </r>
  </si>
  <si>
    <r>
      <rPr>
        <sz val="14"/>
        <rFont val="Arial Cyr"/>
        <charset val="204"/>
      </rPr>
      <t>АНАЛИЗ ВЫПОЛНЕНИЯ НОРМ ПИТАНИЯ за ФЕВРАЛЬ</t>
    </r>
  </si>
  <si>
    <r>
      <rPr>
        <sz val="14"/>
        <rFont val="Arial Cyr"/>
        <charset val="204"/>
      </rPr>
      <t>АНАЛИЗ ВЫПОЛНЕНИЯ НОРМ ПИТАНИЯ за МАРТ</t>
    </r>
  </si>
  <si>
    <r>
      <rPr>
        <sz val="14"/>
        <rFont val="Arial Cyr"/>
        <charset val="204"/>
      </rPr>
      <t>АНАЛИЗ ВЫПОЛНЕНИЯ НОРМ ПИТАНИЯ за ИЮЛЬ</t>
    </r>
  </si>
  <si>
    <r>
      <rPr>
        <sz val="14"/>
        <rFont val="Arial Cyr"/>
        <charset val="204"/>
      </rPr>
      <t>АНАЛИЗ ВЫПОЛНЕНИЯ НОРМ ПИТАНИЯ за ИЮНЬ</t>
    </r>
  </si>
  <si>
    <r>
      <rPr>
        <sz val="14"/>
        <rFont val="Arial Cyr"/>
        <charset val="204"/>
      </rPr>
      <t>АНАЛИЗ ВЫПОЛНЕНИЯ НОРМ ПИТАНИЯ за МАЙ</t>
    </r>
  </si>
  <si>
    <r>
      <rPr>
        <sz val="14"/>
        <rFont val="Arial Cyr"/>
        <charset val="204"/>
      </rPr>
      <t>АНАЛИЗ ВЫПОЛНЕНИЯ НОРМ ПИТАНИЯ за АПРЕЛЬ</t>
    </r>
  </si>
  <si>
    <r>
      <rPr>
        <sz val="14"/>
        <rFont val="Arial Cyr"/>
        <charset val="204"/>
      </rPr>
      <t>АНАЛИЗ ВЫПОЛНЕНИЯ НОРМ ПИТАНИЯ за СЕНТЯБРЬ</t>
    </r>
  </si>
  <si>
    <r>
      <rPr>
        <sz val="14"/>
        <rFont val="Arial Cyr"/>
        <charset val="204"/>
      </rPr>
      <t>АНАЛИЗ ВЫПОЛНЕНИЯ НОРМ ПИТАНИЯ за АВГУСТ</t>
    </r>
  </si>
  <si>
    <r>
      <rPr>
        <sz val="14"/>
        <rFont val="Arial Cyr"/>
        <charset val="204"/>
      </rPr>
      <t>АНАЛИЗ ВЫПОЛНЕНИЯ НОРМ ПИТАНИЯ за ОКТЯБРЬ</t>
    </r>
  </si>
  <si>
    <r>
      <rPr>
        <sz val="14"/>
        <rFont val="Arial Cyr"/>
        <charset val="204"/>
      </rPr>
      <t>АНАЛИЗ ВЫПОЛНЕНИЯ НОРМ ПИТАНИЯ за НОЯБРЬ</t>
    </r>
  </si>
  <si>
    <r>
      <rPr>
        <sz val="14"/>
        <rFont val="Arial Cyr"/>
        <charset val="204"/>
      </rPr>
      <t>АНАЛИЗ ВЫПОЛНЕНИЯ НОРМ ПИТАНИЯ за ДЕКАБРЬ</t>
    </r>
  </si>
  <si>
    <r>
      <rPr>
        <sz val="14"/>
        <rFont val="Arial Cyr"/>
        <charset val="204"/>
      </rPr>
      <t>АНАЛИЗ ВЫПОЛНЕНИЯ НОРМ ПИТАНИЯ за 1 КВАРТАЛ</t>
    </r>
  </si>
  <si>
    <r>
      <rPr>
        <sz val="14"/>
        <rFont val="Arial Cyr"/>
        <charset val="204"/>
      </rPr>
      <t xml:space="preserve">АНАЛИЗ ВЫПОЛНЕНИЯ НОРМ ПИТАНИЯ за </t>
    </r>
  </si>
  <si>
    <r>
      <rPr>
        <sz val="14"/>
        <rFont val="Arial Cyr"/>
        <charset val="204"/>
      </rPr>
      <t>АНАЛИЗ ВЫПОЛНЕНИЯ НОРМ ПИТАНИЯ за 4 КВАРТАЛ</t>
    </r>
  </si>
  <si>
    <r>
      <rPr>
        <sz val="14"/>
        <rFont val="Arial Cyr"/>
        <charset val="204"/>
      </rPr>
      <t>АНАЛИЗ ВЫПОЛНЕНИЯ НОРМ ПИТАНИЯ за 9 МЕСЯЦЕВ</t>
    </r>
  </si>
  <si>
    <r>
      <rPr>
        <sz val="14"/>
        <rFont val="Arial Cyr"/>
        <charset val="204"/>
      </rPr>
      <t>АНАЛИЗ ВЫПОЛНЕНИЯ НОРМ ПИТАНИЯ за 3 КВАРТАЛ</t>
    </r>
  </si>
  <si>
    <r>
      <rPr>
        <sz val="14"/>
        <rFont val="Arial Cyr"/>
        <charset val="204"/>
      </rPr>
      <t>АНАЛИЗ ВЫПОЛНЕНИЯ НОРМ ПИТАНИЯ за 1 ПОЛУГОДИЕ</t>
    </r>
  </si>
  <si>
    <r>
      <rPr>
        <sz val="14"/>
        <rFont val="Arial Cyr"/>
        <charset val="204"/>
      </rPr>
      <t>АНАЛИЗ ВЫПОЛНЕНИЯ НОРМ ПИТАНИЯ за 2 КВАРТАЛ</t>
    </r>
  </si>
  <si>
    <t>суммы</t>
  </si>
  <si>
    <t>ддни</t>
  </si>
  <si>
    <t>субпродукты</t>
  </si>
  <si>
    <t>Абдулихсанова О.А.</t>
  </si>
  <si>
    <t>8(351)2811524</t>
  </si>
  <si>
    <t>Градобоева Е.И.</t>
  </si>
  <si>
    <t>Рысева Н.Л.</t>
  </si>
  <si>
    <t>8(351)281-15-24</t>
  </si>
  <si>
    <t>Павелко А.А.</t>
  </si>
  <si>
    <t>83512811584</t>
  </si>
  <si>
    <t>Бакина О.А.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</si>
</sst>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₽_-;\-* #,##0.00\ _₽_-;_-* &quot;-&quot;??\ _₽_-;_-@_-"/>
    <numFmt numFmtId="165" formatCode="_-* #,##0_р_._-;\-* #,##0_р_._-;_-* &quot;-&quot;_р_._-;_-@_-"/>
    <numFmt numFmtId="166" formatCode="_-* #,##0.00_р_._-;\-* #,##0.00_р_._-;_-* &quot;-&quot;??_р_._-;_-@_-"/>
    <numFmt numFmtId="167" formatCode="#,##0.000"/>
    <numFmt numFmtId="168" formatCode="#,##0.000_ ;[Red]\-#,##0.000\ "/>
    <numFmt numFmtId="169" formatCode="0.0%"/>
    <numFmt numFmtId="170" formatCode="#,##0.00_ ;\-#,##0.00\ "/>
    <numFmt numFmtId="171" formatCode="_-* #,##0.00_р_._-;\-* #,##0.00_р_._-;_-* &quot;-&quot;_р_._-;_-@_-"/>
    <numFmt numFmtId="172" formatCode="#,##0_ ;\-#,##0\ "/>
  </numFmts>
  <fonts count="23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14"/>
      <name val="Arial Cyr"/>
      <family val="2"/>
      <charset val="204"/>
    </font>
    <font>
      <b/>
      <sz val="11"/>
      <name val="Arial"/>
      <family val="2"/>
      <charset val="204"/>
    </font>
    <font>
      <b/>
      <sz val="11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20"/>
      <name val="Arial Cyr"/>
      <family val="2"/>
      <charset val="204"/>
    </font>
    <font>
      <sz val="10"/>
      <color indexed="20"/>
      <name val="Arial"/>
      <family val="2"/>
      <charset val="204"/>
    </font>
    <font>
      <sz val="10"/>
      <name val="Arial Cyr"/>
      <charset val="204"/>
    </font>
    <font>
      <b/>
      <sz val="16"/>
      <name val="Arial Cyr"/>
      <charset val="204"/>
    </font>
    <font>
      <b/>
      <sz val="11"/>
      <color indexed="20"/>
      <name val="Arial Cyr"/>
      <family val="2"/>
      <charset val="204"/>
    </font>
    <font>
      <b/>
      <sz val="10"/>
      <color indexed="20"/>
      <name val="Arial"/>
      <family val="2"/>
      <charset val="204"/>
    </font>
    <font>
      <b/>
      <sz val="10"/>
      <color indexed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12"/>
      <color indexed="8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lightUp">
        <bgColor indexed="9"/>
      </patternFill>
    </fill>
    <fill>
      <patternFill patternType="solid">
        <fgColor indexed="13"/>
        <bgColor indexed="64"/>
      </patternFill>
    </fill>
    <fill>
      <patternFill patternType="lightUp"/>
    </fill>
    <fill>
      <patternFill patternType="lightUp">
        <bgColor indexed="49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97">
    <xf numFmtId="0" fontId="0" fillId="0" borderId="0" xfId="0"/>
    <xf numFmtId="0" fontId="2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0" fillId="2" borderId="1" xfId="0" applyFill="1" applyBorder="1" applyAlignment="1" applyProtection="1">
      <alignment vertical="center" wrapText="1"/>
      <protection hidden="1"/>
    </xf>
    <xf numFmtId="0" fontId="0" fillId="3" borderId="1" xfId="0" applyFill="1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right" vertical="center" wrapText="1"/>
      <protection hidden="1"/>
    </xf>
    <xf numFmtId="0" fontId="0" fillId="0" borderId="2" xfId="0" applyBorder="1" applyAlignment="1" applyProtection="1">
      <alignment horizontal="right" vertical="center" wrapText="1"/>
      <protection hidden="1"/>
    </xf>
    <xf numFmtId="0" fontId="0" fillId="0" borderId="3" xfId="0" applyBorder="1" applyAlignment="1" applyProtection="1">
      <alignment vertical="center" wrapText="1"/>
      <protection hidden="1"/>
    </xf>
    <xf numFmtId="0" fontId="0" fillId="0" borderId="4" xfId="0" applyBorder="1" applyAlignment="1" applyProtection="1">
      <alignment vertical="center" wrapText="1"/>
      <protection hidden="1"/>
    </xf>
    <xf numFmtId="166" fontId="0" fillId="0" borderId="1" xfId="0" applyNumberFormat="1" applyBorder="1" applyAlignment="1" applyProtection="1">
      <alignment horizontal="right" vertical="center" wrapText="1"/>
      <protection hidden="1"/>
    </xf>
    <xf numFmtId="0" fontId="0" fillId="0" borderId="5" xfId="0" applyBorder="1" applyAlignment="1" applyProtection="1">
      <alignment vertical="center" wrapText="1"/>
      <protection hidden="1"/>
    </xf>
    <xf numFmtId="166" fontId="0" fillId="0" borderId="1" xfId="0" applyNumberFormat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vertical="center" wrapText="1"/>
      <protection hidden="1"/>
    </xf>
    <xf numFmtId="169" fontId="4" fillId="0" borderId="2" xfId="0" applyNumberFormat="1" applyFont="1" applyBorder="1" applyAlignment="1" applyProtection="1">
      <alignment vertical="center" wrapText="1"/>
      <protection hidden="1"/>
    </xf>
    <xf numFmtId="169" fontId="0" fillId="0" borderId="1" xfId="0" applyNumberFormat="1" applyBorder="1" applyAlignment="1" applyProtection="1">
      <alignment horizontal="center" vertical="center" wrapText="1"/>
      <protection hidden="1"/>
    </xf>
    <xf numFmtId="169" fontId="0" fillId="0" borderId="2" xfId="0" applyNumberFormat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vertical="center" wrapText="1"/>
      <protection hidden="1"/>
    </xf>
    <xf numFmtId="169" fontId="5" fillId="4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Protection="1">
      <protection hidden="1"/>
    </xf>
    <xf numFmtId="167" fontId="13" fillId="0" borderId="1" xfId="0" applyNumberFormat="1" applyFont="1" applyBorder="1" applyAlignment="1" applyProtection="1">
      <alignment horizontal="center"/>
      <protection hidden="1"/>
    </xf>
    <xf numFmtId="167" fontId="8" fillId="3" borderId="1" xfId="0" applyNumberFormat="1" applyFont="1" applyFill="1" applyBorder="1" applyAlignment="1" applyProtection="1">
      <alignment horizontal="center"/>
      <protection hidden="1"/>
    </xf>
    <xf numFmtId="168" fontId="0" fillId="3" borderId="1" xfId="0" applyNumberFormat="1" applyFill="1" applyBorder="1" applyAlignment="1" applyProtection="1">
      <alignment horizontal="center"/>
      <protection hidden="1"/>
    </xf>
    <xf numFmtId="169" fontId="0" fillId="5" borderId="1" xfId="0" applyNumberFormat="1" applyFill="1" applyBorder="1" applyAlignment="1" applyProtection="1">
      <alignment horizontal="center"/>
      <protection hidden="1"/>
    </xf>
    <xf numFmtId="169" fontId="4" fillId="5" borderId="1" xfId="0" applyNumberFormat="1" applyFont="1" applyFill="1" applyBorder="1" applyAlignment="1" applyProtection="1">
      <alignment horizontal="center"/>
      <protection hidden="1"/>
    </xf>
    <xf numFmtId="4" fontId="0" fillId="5" borderId="1" xfId="0" applyNumberFormat="1" applyFill="1" applyBorder="1" applyAlignment="1" applyProtection="1">
      <alignment horizontal="center"/>
      <protection hidden="1"/>
    </xf>
    <xf numFmtId="167" fontId="13" fillId="6" borderId="1" xfId="0" applyNumberFormat="1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wrapText="1"/>
      <protection hidden="1"/>
    </xf>
    <xf numFmtId="0" fontId="10" fillId="0" borderId="1" xfId="0" applyFont="1" applyBorder="1" applyAlignment="1" applyProtection="1">
      <alignment vertical="center" wrapText="1"/>
      <protection hidden="1"/>
    </xf>
    <xf numFmtId="167" fontId="17" fillId="0" borderId="1" xfId="0" applyNumberFormat="1" applyFont="1" applyBorder="1" applyAlignment="1" applyProtection="1">
      <alignment horizontal="center" vertical="center" wrapText="1"/>
      <protection hidden="1"/>
    </xf>
    <xf numFmtId="167" fontId="11" fillId="3" borderId="1" xfId="0" applyNumberFormat="1" applyFont="1" applyFill="1" applyBorder="1" applyAlignment="1" applyProtection="1">
      <alignment horizontal="center" vertical="center" wrapText="1"/>
      <protection hidden="1"/>
    </xf>
    <xf numFmtId="4" fontId="9" fillId="4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0" fillId="7" borderId="1" xfId="0" applyFill="1" applyBorder="1" applyAlignment="1" applyProtection="1">
      <alignment vertical="center" wrapText="1"/>
      <protection locked="0" hidden="1"/>
    </xf>
    <xf numFmtId="167" fontId="0" fillId="7" borderId="1" xfId="0" applyNumberFormat="1" applyFill="1" applyBorder="1" applyAlignment="1" applyProtection="1">
      <alignment horizontal="center"/>
      <protection locked="0" hidden="1"/>
    </xf>
    <xf numFmtId="4" fontId="1" fillId="7" borderId="1" xfId="0" applyNumberFormat="1" applyFont="1" applyFill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 vertical="center" wrapText="1"/>
      <protection hidden="1"/>
    </xf>
    <xf numFmtId="168" fontId="0" fillId="0" borderId="0" xfId="0" applyNumberFormat="1" applyAlignment="1" applyProtection="1">
      <alignment vertical="center" wrapText="1"/>
      <protection hidden="1"/>
    </xf>
    <xf numFmtId="167" fontId="0" fillId="0" borderId="0" xfId="0" applyNumberFormat="1" applyAlignment="1" applyProtection="1">
      <alignment vertical="center" wrapText="1"/>
      <protection hidden="1"/>
    </xf>
    <xf numFmtId="0" fontId="12" fillId="0" borderId="1" xfId="0" applyFont="1" applyBorder="1" applyAlignment="1" applyProtection="1">
      <alignment horizontal="center" wrapText="1"/>
      <protection hidden="1"/>
    </xf>
    <xf numFmtId="167" fontId="18" fillId="8" borderId="1" xfId="0" applyNumberFormat="1" applyFont="1" applyFill="1" applyBorder="1" applyAlignment="1" applyProtection="1">
      <alignment horizontal="center"/>
      <protection hidden="1"/>
    </xf>
    <xf numFmtId="167" fontId="12" fillId="3" borderId="1" xfId="0" applyNumberFormat="1" applyFont="1" applyFill="1" applyBorder="1" applyAlignment="1" applyProtection="1">
      <alignment horizontal="center"/>
      <protection hidden="1"/>
    </xf>
    <xf numFmtId="168" fontId="4" fillId="3" borderId="1" xfId="0" applyNumberFormat="1" applyFont="1" applyFill="1" applyBorder="1" applyAlignment="1" applyProtection="1">
      <alignment horizont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169" fontId="4" fillId="0" borderId="2" xfId="0" applyNumberFormat="1" applyFont="1" applyBorder="1" applyAlignment="1" applyProtection="1">
      <alignment horizontal="right" vertical="center" wrapText="1"/>
      <protection hidden="1"/>
    </xf>
    <xf numFmtId="169" fontId="0" fillId="0" borderId="1" xfId="0" applyNumberFormat="1" applyBorder="1" applyAlignment="1" applyProtection="1">
      <alignment horizontal="right" vertical="center" wrapText="1"/>
      <protection hidden="1"/>
    </xf>
    <xf numFmtId="169" fontId="0" fillId="0" borderId="2" xfId="0" applyNumberFormat="1" applyBorder="1" applyAlignment="1" applyProtection="1">
      <alignment horizontal="right" vertical="center" wrapText="1"/>
      <protection hidden="1"/>
    </xf>
    <xf numFmtId="0" fontId="0" fillId="6" borderId="1" xfId="0" applyFill="1" applyBorder="1" applyAlignment="1" applyProtection="1">
      <alignment vertical="center" wrapText="1"/>
      <protection hidden="1"/>
    </xf>
    <xf numFmtId="165" fontId="0" fillId="2" borderId="1" xfId="0" applyNumberFormat="1" applyFill="1" applyBorder="1" applyAlignment="1" applyProtection="1">
      <alignment vertical="center" wrapText="1"/>
      <protection hidden="1"/>
    </xf>
    <xf numFmtId="167" fontId="0" fillId="3" borderId="1" xfId="0" applyNumberFormat="1" applyFill="1" applyBorder="1" applyAlignment="1" applyProtection="1">
      <alignment horizontal="center"/>
      <protection hidden="1"/>
    </xf>
    <xf numFmtId="4" fontId="1" fillId="3" borderId="1" xfId="0" applyNumberFormat="1" applyFont="1" applyFill="1" applyBorder="1" applyAlignment="1" applyProtection="1">
      <alignment horizontal="center"/>
      <protection hidden="1"/>
    </xf>
    <xf numFmtId="167" fontId="4" fillId="3" borderId="1" xfId="0" applyNumberFormat="1" applyFont="1" applyFill="1" applyBorder="1" applyAlignment="1" applyProtection="1">
      <alignment horizontal="center"/>
      <protection hidden="1"/>
    </xf>
    <xf numFmtId="4" fontId="4" fillId="3" borderId="1" xfId="0" applyNumberFormat="1" applyFont="1" applyFill="1" applyBorder="1" applyAlignment="1" applyProtection="1">
      <alignment horizontal="center"/>
      <protection hidden="1"/>
    </xf>
    <xf numFmtId="4" fontId="11" fillId="3" borderId="6" xfId="0" applyNumberFormat="1" applyFont="1" applyFill="1" applyBorder="1" applyAlignment="1" applyProtection="1">
      <alignment horizontal="center" vertical="center" wrapText="1"/>
      <protection hidden="1"/>
    </xf>
    <xf numFmtId="169" fontId="4" fillId="3" borderId="1" xfId="0" applyNumberFormat="1" applyFont="1" applyFill="1" applyBorder="1" applyAlignment="1" applyProtection="1">
      <alignment horizontal="center"/>
      <protection hidden="1"/>
    </xf>
    <xf numFmtId="4" fontId="4" fillId="9" borderId="1" xfId="0" applyNumberFormat="1" applyFont="1" applyFill="1" applyBorder="1" applyAlignment="1" applyProtection="1">
      <alignment horizontal="center"/>
      <protection hidden="1"/>
    </xf>
    <xf numFmtId="169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167" fontId="13" fillId="0" borderId="8" xfId="0" applyNumberFormat="1" applyFont="1" applyBorder="1" applyAlignment="1" applyProtection="1">
      <alignment horizontal="center"/>
      <protection hidden="1"/>
    </xf>
    <xf numFmtId="167" fontId="14" fillId="0" borderId="2" xfId="0" applyNumberFormat="1" applyFont="1" applyBorder="1" applyAlignment="1" applyProtection="1">
      <alignment horizontal="center"/>
      <protection hidden="1"/>
    </xf>
    <xf numFmtId="167" fontId="0" fillId="7" borderId="8" xfId="0" applyNumberFormat="1" applyFill="1" applyBorder="1" applyAlignment="1" applyProtection="1">
      <alignment horizontal="center"/>
      <protection locked="0"/>
    </xf>
    <xf numFmtId="4" fontId="15" fillId="7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69" fontId="4" fillId="0" borderId="2" xfId="0" applyNumberFormat="1" applyFont="1" applyBorder="1" applyAlignment="1">
      <alignment vertical="center" wrapText="1"/>
    </xf>
    <xf numFmtId="168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7" fontId="0" fillId="0" borderId="0" xfId="0" applyNumberFormat="1" applyAlignment="1">
      <alignment vertical="center" wrapText="1"/>
    </xf>
    <xf numFmtId="169" fontId="0" fillId="0" borderId="1" xfId="0" applyNumberFormat="1" applyBorder="1" applyAlignment="1">
      <alignment horizontal="center" vertical="center" wrapText="1"/>
    </xf>
    <xf numFmtId="169" fontId="0" fillId="0" borderId="2" xfId="0" applyNumberForma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69" fontId="5" fillId="4" borderId="7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/>
    </xf>
    <xf numFmtId="168" fontId="0" fillId="3" borderId="1" xfId="0" applyNumberFormat="1" applyFill="1" applyBorder="1" applyAlignment="1">
      <alignment horizontal="center"/>
    </xf>
    <xf numFmtId="169" fontId="0" fillId="5" borderId="1" xfId="0" applyNumberFormat="1" applyFill="1" applyBorder="1" applyAlignment="1">
      <alignment horizontal="center"/>
    </xf>
    <xf numFmtId="169" fontId="4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167" fontId="18" fillId="8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167" fontId="12" fillId="3" borderId="1" xfId="0" applyNumberFormat="1" applyFont="1" applyFill="1" applyBorder="1" applyAlignment="1">
      <alignment horizontal="center"/>
    </xf>
    <xf numFmtId="167" fontId="4" fillId="3" borderId="1" xfId="0" applyNumberFormat="1" applyFont="1" applyFill="1" applyBorder="1" applyAlignment="1">
      <alignment horizontal="center"/>
    </xf>
    <xf numFmtId="168" fontId="4" fillId="3" borderId="1" xfId="0" applyNumberFormat="1" applyFont="1" applyFill="1" applyBorder="1" applyAlignment="1">
      <alignment horizontal="center"/>
    </xf>
    <xf numFmtId="169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4" fontId="4" fillId="9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167" fontId="17" fillId="0" borderId="1" xfId="0" applyNumberFormat="1" applyFont="1" applyBorder="1" applyAlignment="1">
      <alignment horizontal="center" vertical="center" wrapText="1"/>
    </xf>
    <xf numFmtId="167" fontId="11" fillId="3" borderId="1" xfId="0" applyNumberFormat="1" applyFont="1" applyFill="1" applyBorder="1" applyAlignment="1">
      <alignment horizontal="center" vertical="center" wrapText="1"/>
    </xf>
    <xf numFmtId="169" fontId="3" fillId="3" borderId="1" xfId="0" applyNumberFormat="1" applyFont="1" applyFill="1" applyBorder="1" applyAlignment="1">
      <alignment horizontal="center" vertical="center" wrapText="1"/>
    </xf>
    <xf numFmtId="4" fontId="11" fillId="3" borderId="6" xfId="0" applyNumberFormat="1" applyFont="1" applyFill="1" applyBorder="1" applyAlignment="1">
      <alignment horizontal="center" vertical="center" wrapText="1"/>
    </xf>
    <xf numFmtId="4" fontId="9" fillId="4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6" fontId="0" fillId="0" borderId="0" xfId="0" applyNumberFormat="1" applyAlignment="1" applyProtection="1">
      <alignment vertical="center" wrapText="1"/>
      <protection hidden="1"/>
    </xf>
    <xf numFmtId="0" fontId="19" fillId="0" borderId="9" xfId="0" applyFont="1" applyBorder="1" applyAlignment="1" applyProtection="1">
      <alignment vertical="center" wrapText="1"/>
      <protection hidden="1"/>
    </xf>
    <xf numFmtId="171" fontId="0" fillId="0" borderId="0" xfId="0" applyNumberFormat="1" applyAlignment="1" applyProtection="1">
      <alignment vertical="center" wrapText="1"/>
      <protection hidden="1"/>
    </xf>
    <xf numFmtId="0" fontId="19" fillId="0" borderId="0" xfId="0" applyFont="1" applyAlignment="1" applyProtection="1">
      <alignment vertical="center" wrapText="1"/>
      <protection hidden="1"/>
    </xf>
    <xf numFmtId="165" fontId="0" fillId="0" borderId="0" xfId="0" applyNumberFormat="1" applyAlignment="1" applyProtection="1">
      <alignment vertical="center" wrapText="1"/>
      <protection hidden="1"/>
    </xf>
    <xf numFmtId="4" fontId="0" fillId="0" borderId="0" xfId="0" applyNumberForma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locked="0" hidden="1"/>
    </xf>
    <xf numFmtId="0" fontId="0" fillId="11" borderId="1" xfId="0" applyFill="1" applyBorder="1"/>
    <xf numFmtId="0" fontId="0" fillId="12" borderId="1" xfId="0" applyFill="1" applyBorder="1"/>
    <xf numFmtId="0" fontId="6" fillId="5" borderId="1" xfId="0" applyFont="1" applyFill="1" applyBorder="1" applyAlignment="1" applyProtection="1">
      <alignment vertical="center" wrapText="1"/>
      <protection hidden="1"/>
    </xf>
    <xf numFmtId="4" fontId="6" fillId="0" borderId="1" xfId="0" applyNumberFormat="1" applyFont="1" applyBorder="1" applyAlignment="1" applyProtection="1">
      <alignment vertical="center"/>
      <protection hidden="1"/>
    </xf>
    <xf numFmtId="0" fontId="6" fillId="10" borderId="1" xfId="0" applyFont="1" applyFill="1" applyBorder="1" applyAlignment="1" applyProtection="1">
      <alignment vertical="center" wrapText="1"/>
      <protection hidden="1"/>
    </xf>
    <xf numFmtId="0" fontId="0" fillId="10" borderId="1" xfId="0" applyFill="1" applyBorder="1" applyAlignment="1" applyProtection="1">
      <alignment vertical="center" wrapText="1"/>
      <protection hidden="1"/>
    </xf>
    <xf numFmtId="4" fontId="0" fillId="0" borderId="1" xfId="0" applyNumberFormat="1" applyBorder="1" applyAlignment="1" applyProtection="1">
      <alignment vertical="center"/>
      <protection hidden="1"/>
    </xf>
    <xf numFmtId="170" fontId="0" fillId="2" borderId="10" xfId="0" applyNumberFormat="1" applyFill="1" applyBorder="1" applyAlignment="1" applyProtection="1">
      <alignment horizontal="right" vertical="center" wrapText="1"/>
      <protection hidden="1"/>
    </xf>
    <xf numFmtId="2" fontId="0" fillId="2" borderId="11" xfId="0" applyNumberFormat="1" applyFill="1" applyBorder="1" applyAlignment="1" applyProtection="1">
      <alignment horizontal="right" vertical="center" wrapText="1"/>
      <protection hidden="1"/>
    </xf>
    <xf numFmtId="2" fontId="0" fillId="0" borderId="12" xfId="0" applyNumberFormat="1" applyBorder="1" applyAlignment="1" applyProtection="1">
      <alignment horizontal="right" vertical="center" wrapText="1"/>
      <protection hidden="1"/>
    </xf>
    <xf numFmtId="170" fontId="0" fillId="0" borderId="1" xfId="0" applyNumberFormat="1" applyBorder="1" applyAlignment="1" applyProtection="1">
      <alignment vertical="center" wrapText="1"/>
      <protection hidden="1"/>
    </xf>
    <xf numFmtId="170" fontId="0" fillId="7" borderId="10" xfId="0" applyNumberFormat="1" applyFill="1" applyBorder="1" applyAlignment="1" applyProtection="1">
      <alignment horizontal="right" vertical="center" wrapText="1"/>
      <protection locked="0" hidden="1"/>
    </xf>
    <xf numFmtId="170" fontId="0" fillId="0" borderId="11" xfId="0" applyNumberFormat="1" applyBorder="1" applyAlignment="1" applyProtection="1">
      <alignment horizontal="right" vertical="center" wrapText="1"/>
      <protection hidden="1"/>
    </xf>
    <xf numFmtId="170" fontId="0" fillId="0" borderId="12" xfId="0" applyNumberFormat="1" applyBorder="1" applyAlignment="1" applyProtection="1">
      <alignment horizontal="right" vertical="center" wrapText="1"/>
      <protection hidden="1"/>
    </xf>
    <xf numFmtId="170" fontId="0" fillId="0" borderId="1" xfId="0" applyNumberFormat="1" applyBorder="1" applyAlignment="1" applyProtection="1">
      <alignment horizontal="right" vertical="center" wrapText="1"/>
      <protection hidden="1"/>
    </xf>
    <xf numFmtId="170" fontId="0" fillId="7" borderId="10" xfId="0" applyNumberFormat="1" applyFill="1" applyBorder="1" applyAlignment="1" applyProtection="1">
      <alignment horizontal="right" vertical="center" wrapText="1"/>
      <protection locked="0"/>
    </xf>
    <xf numFmtId="170" fontId="0" fillId="0" borderId="11" xfId="0" applyNumberFormat="1" applyBorder="1" applyAlignment="1">
      <alignment horizontal="right" vertical="center" wrapText="1"/>
    </xf>
    <xf numFmtId="170" fontId="0" fillId="0" borderId="12" xfId="0" applyNumberFormat="1" applyBorder="1" applyAlignment="1">
      <alignment horizontal="right" vertical="center" wrapText="1"/>
    </xf>
    <xf numFmtId="170" fontId="0" fillId="0" borderId="1" xfId="0" applyNumberFormat="1" applyBorder="1" applyAlignment="1">
      <alignment vertical="center" wrapText="1"/>
    </xf>
    <xf numFmtId="172" fontId="0" fillId="3" borderId="1" xfId="0" applyNumberFormat="1" applyFill="1" applyBorder="1" applyAlignment="1" applyProtection="1">
      <alignment horizontal="right" vertical="center" wrapText="1"/>
      <protection hidden="1"/>
    </xf>
    <xf numFmtId="172" fontId="0" fillId="2" borderId="1" xfId="0" applyNumberFormat="1" applyFill="1" applyBorder="1" applyAlignment="1" applyProtection="1">
      <alignment horizontal="right" vertical="center" wrapText="1"/>
      <protection hidden="1"/>
    </xf>
    <xf numFmtId="2" fontId="0" fillId="2" borderId="10" xfId="0" applyNumberFormat="1" applyFill="1" applyBorder="1" applyAlignment="1" applyProtection="1">
      <alignment horizontal="right" vertical="center" wrapText="1"/>
      <protection hidden="1"/>
    </xf>
    <xf numFmtId="172" fontId="0" fillId="2" borderId="2" xfId="0" applyNumberFormat="1" applyFill="1" applyBorder="1" applyAlignment="1" applyProtection="1">
      <alignment horizontal="right" vertical="center" wrapText="1"/>
      <protection hidden="1"/>
    </xf>
    <xf numFmtId="4" fontId="0" fillId="2" borderId="1" xfId="0" applyNumberFormat="1" applyFill="1" applyBorder="1" applyAlignment="1" applyProtection="1">
      <alignment horizontal="right" vertical="center" wrapText="1"/>
      <protection hidden="1"/>
    </xf>
    <xf numFmtId="4" fontId="0" fillId="0" borderId="12" xfId="0" applyNumberFormat="1" applyBorder="1" applyAlignment="1" applyProtection="1">
      <alignment horizontal="right" vertical="center" wrapText="1"/>
      <protection hidden="1"/>
    </xf>
    <xf numFmtId="172" fontId="0" fillId="7" borderId="1" xfId="0" applyNumberFormat="1" applyFill="1" applyBorder="1" applyAlignment="1" applyProtection="1">
      <alignment horizontal="right" vertical="center" wrapText="1"/>
      <protection locked="0" hidden="1"/>
    </xf>
    <xf numFmtId="172" fontId="0" fillId="7" borderId="2" xfId="0" applyNumberFormat="1" applyFill="1" applyBorder="1" applyAlignment="1" applyProtection="1">
      <alignment horizontal="right" vertical="center" wrapText="1"/>
      <protection locked="0" hidden="1"/>
    </xf>
    <xf numFmtId="172" fontId="0" fillId="3" borderId="1" xfId="0" applyNumberFormat="1" applyFill="1" applyBorder="1" applyAlignment="1">
      <alignment horizontal="right" vertical="center" wrapText="1"/>
    </xf>
    <xf numFmtId="172" fontId="0" fillId="7" borderId="1" xfId="0" applyNumberFormat="1" applyFill="1" applyBorder="1" applyAlignment="1" applyProtection="1">
      <alignment horizontal="right" vertical="center" wrapText="1"/>
      <protection locked="0"/>
    </xf>
    <xf numFmtId="172" fontId="0" fillId="7" borderId="2" xfId="0" applyNumberFormat="1" applyFill="1" applyBorder="1" applyAlignment="1" applyProtection="1">
      <alignment horizontal="right" vertical="center" wrapText="1"/>
      <protection locked="0"/>
    </xf>
    <xf numFmtId="37" fontId="0" fillId="3" borderId="1" xfId="0" applyNumberFormat="1" applyFill="1" applyBorder="1" applyAlignment="1" applyProtection="1">
      <alignment horizontal="right" vertical="center" wrapText="1"/>
      <protection hidden="1"/>
    </xf>
    <xf numFmtId="37" fontId="0" fillId="7" borderId="1" xfId="0" applyNumberFormat="1" applyFill="1" applyBorder="1" applyAlignment="1" applyProtection="1">
      <alignment horizontal="right" vertical="center" wrapText="1"/>
      <protection locked="0" hidden="1"/>
    </xf>
    <xf numFmtId="37" fontId="0" fillId="7" borderId="2" xfId="0" applyNumberFormat="1" applyFill="1" applyBorder="1" applyAlignment="1" applyProtection="1">
      <alignment horizontal="right" vertical="center" wrapText="1"/>
      <protection locked="0" hidden="1"/>
    </xf>
    <xf numFmtId="9" fontId="0" fillId="0" borderId="1" xfId="0" applyNumberFormat="1" applyBorder="1"/>
    <xf numFmtId="0" fontId="0" fillId="13" borderId="0" xfId="0" applyFill="1" applyAlignment="1" applyProtection="1">
      <alignment vertical="center" wrapText="1"/>
      <protection hidden="1"/>
    </xf>
    <xf numFmtId="4" fontId="0" fillId="7" borderId="1" xfId="0" applyNumberFormat="1" applyFill="1" applyBorder="1" applyAlignment="1" applyProtection="1">
      <alignment horizontal="center"/>
      <protection locked="0" hidden="1"/>
    </xf>
    <xf numFmtId="0" fontId="21" fillId="7" borderId="1" xfId="0" applyFont="1" applyFill="1" applyBorder="1" applyAlignment="1" applyProtection="1">
      <alignment vertical="center" wrapText="1"/>
      <protection locked="0" hidden="1"/>
    </xf>
    <xf numFmtId="167" fontId="14" fillId="0" borderId="1" xfId="0" applyNumberFormat="1" applyFont="1" applyBorder="1" applyAlignment="1" applyProtection="1">
      <alignment horizontal="center"/>
      <protection hidden="1"/>
    </xf>
    <xf numFmtId="167" fontId="0" fillId="14" borderId="8" xfId="0" applyNumberFormat="1" applyFill="1" applyBorder="1" applyAlignment="1" applyProtection="1">
      <alignment horizontal="center"/>
      <protection locked="0"/>
    </xf>
    <xf numFmtId="4" fontId="1" fillId="14" borderId="8" xfId="0" applyNumberFormat="1" applyFont="1" applyFill="1" applyBorder="1" applyAlignment="1" applyProtection="1">
      <alignment horizontal="center"/>
      <protection locked="0"/>
    </xf>
    <xf numFmtId="4" fontId="0" fillId="7" borderId="8" xfId="0" applyNumberFormat="1" applyFill="1" applyBorder="1" applyAlignment="1" applyProtection="1">
      <alignment horizontal="center"/>
      <protection locked="0"/>
    </xf>
    <xf numFmtId="167" fontId="0" fillId="14" borderId="1" xfId="0" applyNumberFormat="1" applyFill="1" applyBorder="1" applyAlignment="1" applyProtection="1">
      <alignment horizontal="center"/>
      <protection locked="0" hidden="1"/>
    </xf>
    <xf numFmtId="0" fontId="8" fillId="13" borderId="1" xfId="0" applyFont="1" applyFill="1" applyBorder="1" applyProtection="1">
      <protection hidden="1"/>
    </xf>
    <xf numFmtId="0" fontId="8" fillId="13" borderId="1" xfId="0" applyFont="1" applyFill="1" applyBorder="1" applyAlignment="1" applyProtection="1">
      <alignment wrapText="1"/>
      <protection hidden="1"/>
    </xf>
    <xf numFmtId="4" fontId="1" fillId="7" borderId="1" xfId="0" applyNumberFormat="1" applyFont="1" applyFill="1" applyBorder="1" applyAlignment="1" applyProtection="1">
      <alignment horizontal="center" vertical="center"/>
      <protection locked="0" hidden="1"/>
    </xf>
    <xf numFmtId="4" fontId="1" fillId="14" borderId="1" xfId="0" applyNumberFormat="1" applyFont="1" applyFill="1" applyBorder="1" applyAlignment="1" applyProtection="1">
      <alignment horizontal="center" vertical="center"/>
      <protection locked="0" hidden="1"/>
    </xf>
    <xf numFmtId="170" fontId="0" fillId="0" borderId="0" xfId="0" applyNumberFormat="1" applyAlignment="1" applyProtection="1">
      <alignment vertical="center" wrapText="1"/>
      <protection hidden="1"/>
    </xf>
    <xf numFmtId="164" fontId="0" fillId="0" borderId="0" xfId="0" applyNumberFormat="1" applyAlignment="1" applyProtection="1">
      <alignment vertical="center" wrapText="1"/>
      <protection hidden="1"/>
    </xf>
    <xf numFmtId="164" fontId="4" fillId="0" borderId="0" xfId="0" applyNumberFormat="1" applyFont="1" applyAlignment="1" applyProtection="1">
      <alignment vertical="center" wrapText="1"/>
      <protection hidden="1"/>
    </xf>
    <xf numFmtId="164" fontId="3" fillId="0" borderId="0" xfId="0" applyNumberFormat="1" applyFont="1" applyAlignment="1" applyProtection="1">
      <alignment vertical="center" wrapText="1"/>
      <protection hidden="1"/>
    </xf>
    <xf numFmtId="0" fontId="20" fillId="7" borderId="1" xfId="0" applyFont="1" applyFill="1" applyBorder="1" applyAlignment="1" applyProtection="1">
      <alignment vertical="center" wrapText="1"/>
      <protection locked="0" hidden="1"/>
    </xf>
    <xf numFmtId="2" fontId="22" fillId="0" borderId="1" xfId="0" applyNumberFormat="1" applyFont="1" applyBorder="1" applyAlignment="1" applyProtection="1">
      <alignment horizontal="center"/>
      <protection locked="0"/>
    </xf>
    <xf numFmtId="49" fontId="0" fillId="7" borderId="1" xfId="0" applyNumberFormat="1" applyFill="1" applyBorder="1" applyAlignment="1" applyProtection="1">
      <alignment vertical="center" wrapText="1"/>
      <protection locked="0"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right" vertical="center" wrapText="1"/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0" fillId="3" borderId="8" xfId="0" applyFill="1" applyBorder="1" applyAlignment="1" applyProtection="1">
      <alignment horizontal="center" vertical="center" wrapText="1"/>
      <protection hidden="1"/>
    </xf>
    <xf numFmtId="4" fontId="0" fillId="3" borderId="1" xfId="0" applyNumberFormat="1" applyFill="1" applyBorder="1" applyAlignment="1" applyProtection="1">
      <alignment horizontal="center" vertical="center" wrapText="1"/>
      <protection hidden="1"/>
    </xf>
    <xf numFmtId="0" fontId="16" fillId="2" borderId="13" xfId="0" applyFont="1" applyFill="1" applyBorder="1" applyAlignment="1" applyProtection="1">
      <alignment horizontal="center" vertical="center" wrapText="1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 vertical="center" wrapText="1"/>
      <protection hidden="1"/>
    </xf>
    <xf numFmtId="2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1" fontId="6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4" fillId="3" borderId="14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 applyProtection="1">
      <alignment horizontal="center" vertical="center" wrapText="1"/>
      <protection hidden="1"/>
    </xf>
    <xf numFmtId="2" fontId="0" fillId="0" borderId="0" xfId="0" applyNumberForma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1D1D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workbookViewId="0">
      <selection activeCell="B12" sqref="B12"/>
    </sheetView>
  </sheetViews>
  <sheetFormatPr defaultRowHeight="12.75" x14ac:dyDescent="0.2"/>
  <cols>
    <col min="1" max="1" width="14.85546875" customWidth="1"/>
  </cols>
  <sheetData>
    <row r="1" spans="1:2" ht="21" customHeight="1" x14ac:dyDescent="0.2">
      <c r="A1" s="115" t="s">
        <v>56</v>
      </c>
      <c r="B1" s="148">
        <f>+янв!B18</f>
        <v>0.99629489397040405</v>
      </c>
    </row>
    <row r="2" spans="1:2" ht="21" customHeight="1" x14ac:dyDescent="0.2">
      <c r="A2" s="115" t="s">
        <v>57</v>
      </c>
      <c r="B2" s="148">
        <f>+фев!B18</f>
        <v>0.9781774450650621</v>
      </c>
    </row>
    <row r="3" spans="1:2" ht="21" customHeight="1" x14ac:dyDescent="0.2">
      <c r="A3" s="115" t="s">
        <v>58</v>
      </c>
      <c r="B3" s="148">
        <f>+март!B18</f>
        <v>0.904972019969287</v>
      </c>
    </row>
    <row r="4" spans="1:2" ht="21" customHeight="1" x14ac:dyDescent="0.2">
      <c r="A4" s="115" t="s">
        <v>59</v>
      </c>
      <c r="B4" s="148">
        <f>+апр!B18</f>
        <v>0.96175188501727593</v>
      </c>
    </row>
    <row r="5" spans="1:2" ht="21" customHeight="1" x14ac:dyDescent="0.2">
      <c r="A5" s="115" t="s">
        <v>60</v>
      </c>
      <c r="B5" s="148">
        <f>+май!B18</f>
        <v>0.9957878918671762</v>
      </c>
    </row>
    <row r="6" spans="1:2" ht="21" customHeight="1" x14ac:dyDescent="0.2">
      <c r="A6" s="115" t="s">
        <v>61</v>
      </c>
      <c r="B6" s="148">
        <f>+июнь!B18</f>
        <v>0.97124366563079301</v>
      </c>
    </row>
    <row r="7" spans="1:2" ht="21" customHeight="1" x14ac:dyDescent="0.2">
      <c r="A7" s="115" t="s">
        <v>62</v>
      </c>
      <c r="B7" s="148">
        <f>+июль!B18</f>
        <v>0.96277105245364381</v>
      </c>
    </row>
    <row r="8" spans="1:2" ht="21" customHeight="1" x14ac:dyDescent="0.2">
      <c r="A8" s="115" t="s">
        <v>63</v>
      </c>
      <c r="B8" s="148">
        <f>+авг!B18</f>
        <v>0.97439576814818252</v>
      </c>
    </row>
    <row r="9" spans="1:2" ht="21" customHeight="1" x14ac:dyDescent="0.2">
      <c r="A9" s="115" t="s">
        <v>64</v>
      </c>
      <c r="B9" s="148">
        <f>+сент!B18</f>
        <v>0.93760891483630759</v>
      </c>
    </row>
    <row r="10" spans="1:2" ht="21" customHeight="1" x14ac:dyDescent="0.2">
      <c r="A10" s="115" t="s">
        <v>65</v>
      </c>
      <c r="B10" s="148">
        <f>+окт!B18</f>
        <v>0.94991487523963658</v>
      </c>
    </row>
    <row r="11" spans="1:2" ht="21" customHeight="1" x14ac:dyDescent="0.2">
      <c r="A11" s="115" t="s">
        <v>66</v>
      </c>
      <c r="B11" s="148">
        <f>+нояб!B18</f>
        <v>0.92725851337663057</v>
      </c>
    </row>
    <row r="12" spans="1:2" ht="21" customHeight="1" x14ac:dyDescent="0.2">
      <c r="A12" s="115" t="s">
        <v>67</v>
      </c>
      <c r="B12" s="148">
        <f>+дек!B18</f>
        <v>0.88355728623233476</v>
      </c>
    </row>
    <row r="13" spans="1:2" ht="21" customHeight="1" x14ac:dyDescent="0.2">
      <c r="A13" s="116" t="s">
        <v>68</v>
      </c>
      <c r="B13" s="148">
        <f>+'1 кв'!B18</f>
        <v>0.95507851259842846</v>
      </c>
    </row>
    <row r="14" spans="1:2" ht="21" customHeight="1" x14ac:dyDescent="0.2">
      <c r="A14" s="116" t="s">
        <v>69</v>
      </c>
      <c r="B14" s="148">
        <f>+'2 кв'!B18</f>
        <v>0.97631353529908438</v>
      </c>
    </row>
    <row r="15" spans="1:2" ht="21" customHeight="1" x14ac:dyDescent="0.2">
      <c r="A15" s="116" t="s">
        <v>70</v>
      </c>
      <c r="B15" s="148">
        <f>+'1 полуг'!B18</f>
        <v>0.96540232376163126</v>
      </c>
    </row>
    <row r="16" spans="1:2" ht="21" customHeight="1" x14ac:dyDescent="0.2">
      <c r="A16" s="116" t="s">
        <v>71</v>
      </c>
      <c r="B16" s="148">
        <f>+'3 кв'!B18</f>
        <v>0.95609389211225893</v>
      </c>
    </row>
    <row r="17" spans="1:2" ht="21" customHeight="1" x14ac:dyDescent="0.2">
      <c r="A17" s="116" t="s">
        <v>72</v>
      </c>
      <c r="B17" s="148">
        <f>+'9 мес'!B18</f>
        <v>0.96280012159628792</v>
      </c>
    </row>
    <row r="18" spans="1:2" ht="21" customHeight="1" x14ac:dyDescent="0.2">
      <c r="A18" s="116" t="s">
        <v>73</v>
      </c>
      <c r="B18" s="148">
        <f>+'4 кв'!B18</f>
        <v>0.92179660021147736</v>
      </c>
    </row>
    <row r="19" spans="1:2" ht="21" customHeight="1" x14ac:dyDescent="0.2">
      <c r="A19" s="116" t="s">
        <v>74</v>
      </c>
      <c r="B19" s="148">
        <f>+год!B18</f>
        <v>0.95187286440124164</v>
      </c>
    </row>
  </sheetData>
  <sheetProtection password="CC53" sheet="1"/>
  <customSheetViews>
    <customSheetView guid="{0721A5A3-9522-4934-9C82-658F39FE139D}">
      <selection activeCell="D19" sqref="D19"/>
      <pageMargins left="0.7" right="0.7" top="0.75" bottom="0.75" header="0.3" footer="0.3"/>
      <pageSetup paperSize="9" orientation="portrait" verticalDpi="0" r:id="rId1"/>
    </customSheetView>
  </customSheetView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7"/>
  <sheetViews>
    <sheetView zoomScale="90" zoomScaleNormal="90" workbookViewId="0">
      <selection activeCell="B3" sqref="B3"/>
    </sheetView>
  </sheetViews>
  <sheetFormatPr defaultRowHeight="12.75" x14ac:dyDescent="0.2"/>
  <cols>
    <col min="1" max="1" width="32.7109375" style="2" customWidth="1"/>
    <col min="2" max="2" width="13.140625" style="2" customWidth="1"/>
    <col min="3" max="3" width="12.140625" style="2" customWidth="1"/>
    <col min="4" max="12" width="11.28515625" style="2" customWidth="1"/>
    <col min="13" max="13" width="12.5703125" style="2" customWidth="1"/>
    <col min="14" max="14" width="11.28515625" style="2" customWidth="1"/>
    <col min="15" max="15" width="10.42578125" style="2" customWidth="1"/>
    <col min="16" max="16384" width="9.140625" style="2"/>
  </cols>
  <sheetData>
    <row r="1" spans="1:14" ht="24" customHeight="1" x14ac:dyDescent="0.2">
      <c r="A1" s="170" t="s">
        <v>84</v>
      </c>
      <c r="B1" s="170"/>
      <c r="C1" s="170"/>
      <c r="D1" s="170"/>
      <c r="E1" s="170"/>
      <c r="F1" s="170"/>
      <c r="G1" s="170"/>
      <c r="H1" s="113">
        <f>янв!H1</f>
        <v>2023</v>
      </c>
      <c r="I1" s="1" t="s">
        <v>75</v>
      </c>
      <c r="J1" s="1"/>
      <c r="K1" s="1"/>
      <c r="L1" s="1"/>
      <c r="M1" s="1"/>
      <c r="N1" s="1"/>
    </row>
    <row r="2" spans="1:14" x14ac:dyDescent="0.2">
      <c r="A2" s="3" t="s">
        <v>26</v>
      </c>
      <c r="B2" s="36" t="s">
        <v>105</v>
      </c>
      <c r="E2" s="168" t="s">
        <v>55</v>
      </c>
      <c r="F2" s="168"/>
      <c r="G2" s="168"/>
    </row>
    <row r="3" spans="1:14" x14ac:dyDescent="0.2">
      <c r="A3" s="3" t="s">
        <v>0</v>
      </c>
      <c r="B3" s="167" t="s">
        <v>104</v>
      </c>
    </row>
    <row r="4" spans="1:14" x14ac:dyDescent="0.2">
      <c r="A4" s="4" t="s">
        <v>30</v>
      </c>
      <c r="B4" s="36">
        <v>40</v>
      </c>
    </row>
    <row r="5" spans="1:14" x14ac:dyDescent="0.2">
      <c r="A5" s="5" t="s">
        <v>28</v>
      </c>
      <c r="B5" s="134">
        <f>B6+B7</f>
        <v>3641</v>
      </c>
    </row>
    <row r="6" spans="1:14" x14ac:dyDescent="0.2">
      <c r="A6" s="6" t="s">
        <v>27</v>
      </c>
      <c r="B6" s="140">
        <v>901</v>
      </c>
    </row>
    <row r="7" spans="1:14" ht="13.5" thickBot="1" x14ac:dyDescent="0.25">
      <c r="A7" s="7" t="s">
        <v>29</v>
      </c>
      <c r="B7" s="141">
        <v>2740</v>
      </c>
    </row>
    <row r="8" spans="1:14" x14ac:dyDescent="0.2">
      <c r="A8" s="8" t="s">
        <v>31</v>
      </c>
      <c r="B8" s="126">
        <v>459847.45</v>
      </c>
      <c r="C8" s="171"/>
      <c r="D8" s="168"/>
      <c r="E8" s="168"/>
      <c r="F8" s="168"/>
    </row>
    <row r="9" spans="1:14" x14ac:dyDescent="0.2">
      <c r="A9" s="9" t="s">
        <v>32</v>
      </c>
      <c r="B9" s="127">
        <f>M45</f>
        <v>452247.34</v>
      </c>
      <c r="C9" s="171"/>
      <c r="D9" s="168"/>
      <c r="E9" s="168"/>
      <c r="F9" s="168"/>
    </row>
    <row r="10" spans="1:14" ht="13.5" thickBot="1" x14ac:dyDescent="0.25">
      <c r="A10" s="11" t="s">
        <v>33</v>
      </c>
      <c r="B10" s="128">
        <f>B8-B9</f>
        <v>7600.109999999986</v>
      </c>
      <c r="C10" s="171"/>
      <c r="D10" s="168"/>
      <c r="E10" s="168"/>
      <c r="F10" s="168"/>
      <c r="H10" s="107"/>
    </row>
    <row r="11" spans="1:14" x14ac:dyDescent="0.2">
      <c r="A11" s="172" t="s">
        <v>40</v>
      </c>
      <c r="B11" s="172"/>
      <c r="N11" s="107"/>
    </row>
    <row r="12" spans="1:14" x14ac:dyDescent="0.2">
      <c r="A12" s="3" t="s">
        <v>34</v>
      </c>
      <c r="B12" s="12">
        <v>131</v>
      </c>
    </row>
    <row r="13" spans="1:14" ht="12.75" customHeight="1" x14ac:dyDescent="0.2">
      <c r="A13" s="3" t="s">
        <v>2</v>
      </c>
      <c r="B13" s="125">
        <f>IF(M45&gt;0,B8/B5,0)</f>
        <v>126.29702004943697</v>
      </c>
      <c r="L13" s="176" t="s">
        <v>49</v>
      </c>
      <c r="M13" s="176"/>
      <c r="N13" s="176"/>
    </row>
    <row r="14" spans="1:14" x14ac:dyDescent="0.2">
      <c r="A14" s="13" t="s">
        <v>3</v>
      </c>
      <c r="B14" s="14">
        <f>B13/B12</f>
        <v>0.96409938969035858</v>
      </c>
      <c r="E14" s="40"/>
      <c r="L14" s="169" t="s">
        <v>50</v>
      </c>
      <c r="M14" s="169"/>
      <c r="N14" s="39">
        <v>2</v>
      </c>
    </row>
    <row r="15" spans="1:14" x14ac:dyDescent="0.2">
      <c r="A15" s="180" t="s">
        <v>41</v>
      </c>
      <c r="B15" s="180"/>
      <c r="E15" s="41"/>
      <c r="L15" s="169" t="s">
        <v>53</v>
      </c>
      <c r="M15" s="169"/>
      <c r="N15" s="39">
        <v>1.25</v>
      </c>
    </row>
    <row r="16" spans="1:14" x14ac:dyDescent="0.2">
      <c r="A16" s="3" t="s">
        <v>42</v>
      </c>
      <c r="B16" s="15">
        <f>J45</f>
        <v>0.94610926131458861</v>
      </c>
      <c r="L16" s="169" t="s">
        <v>52</v>
      </c>
      <c r="M16" s="169"/>
      <c r="N16" s="39">
        <v>2.63</v>
      </c>
    </row>
    <row r="17" spans="1:14" ht="13.5" thickBot="1" x14ac:dyDescent="0.25">
      <c r="A17" s="3" t="s">
        <v>43</v>
      </c>
      <c r="B17" s="16">
        <f>K45</f>
        <v>0.98285034319629649</v>
      </c>
      <c r="L17" s="169" t="s">
        <v>51</v>
      </c>
      <c r="M17" s="169"/>
      <c r="N17" s="39">
        <v>8.33</v>
      </c>
    </row>
    <row r="18" spans="1:14" ht="18.75" thickBot="1" x14ac:dyDescent="0.25">
      <c r="A18" s="17" t="s">
        <v>44</v>
      </c>
      <c r="B18" s="18">
        <f>L45</f>
        <v>0.97439576814818252</v>
      </c>
    </row>
    <row r="19" spans="1:14" ht="18.75" customHeight="1" x14ac:dyDescent="0.2">
      <c r="A19" s="174" t="s">
        <v>1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</row>
    <row r="20" spans="1:14" s="19" customFormat="1" ht="39" customHeight="1" x14ac:dyDescent="0.2">
      <c r="A20" s="181"/>
      <c r="B20" s="178" t="s">
        <v>37</v>
      </c>
      <c r="C20" s="178"/>
      <c r="D20" s="177" t="s">
        <v>38</v>
      </c>
      <c r="E20" s="177"/>
      <c r="F20" s="178"/>
      <c r="G20" s="177" t="s">
        <v>39</v>
      </c>
      <c r="H20" s="178"/>
      <c r="I20" s="178"/>
      <c r="J20" s="179" t="s">
        <v>4</v>
      </c>
      <c r="K20" s="180"/>
      <c r="L20" s="180"/>
      <c r="M20" s="173" t="s">
        <v>46</v>
      </c>
      <c r="N20" s="173" t="s">
        <v>47</v>
      </c>
    </row>
    <row r="21" spans="1:14" s="19" customFormat="1" x14ac:dyDescent="0.2">
      <c r="A21" s="181"/>
      <c r="B21" s="46" t="s">
        <v>27</v>
      </c>
      <c r="C21" s="46" t="s">
        <v>29</v>
      </c>
      <c r="D21" s="20" t="s">
        <v>27</v>
      </c>
      <c r="E21" s="20" t="s">
        <v>29</v>
      </c>
      <c r="F21" s="20" t="s">
        <v>5</v>
      </c>
      <c r="G21" s="20" t="s">
        <v>27</v>
      </c>
      <c r="H21" s="20" t="s">
        <v>29</v>
      </c>
      <c r="I21" s="20" t="s">
        <v>5</v>
      </c>
      <c r="J21" s="20" t="s">
        <v>27</v>
      </c>
      <c r="K21" s="20" t="s">
        <v>29</v>
      </c>
      <c r="L21" s="21" t="s">
        <v>45</v>
      </c>
      <c r="M21" s="173"/>
      <c r="N21" s="173"/>
    </row>
    <row r="22" spans="1:14" x14ac:dyDescent="0.2">
      <c r="A22" s="22" t="s">
        <v>6</v>
      </c>
      <c r="B22" s="60">
        <v>0.05</v>
      </c>
      <c r="C22" s="60">
        <v>5.5E-2</v>
      </c>
      <c r="D22" s="24">
        <f>B6*B22</f>
        <v>45.050000000000004</v>
      </c>
      <c r="E22" s="24">
        <f>B7*C22</f>
        <v>150.69999999999999</v>
      </c>
      <c r="F22" s="24">
        <f>D22+E22</f>
        <v>195.75</v>
      </c>
      <c r="G22" s="37">
        <v>35.465000000000003</v>
      </c>
      <c r="H22" s="37">
        <v>131.57599999999999</v>
      </c>
      <c r="I22" s="25">
        <f>G22+H22</f>
        <v>167.041</v>
      </c>
      <c r="J22" s="26">
        <f>IF(D22&gt;0,G22/D22,0)</f>
        <v>0.7872364039955605</v>
      </c>
      <c r="K22" s="26">
        <f>IF(E22&gt;0,H22/E22,0)</f>
        <v>0.87309887193098878</v>
      </c>
      <c r="L22" s="27">
        <f>IF(I22&gt;0,I22/F22,0)</f>
        <v>0.85333844189016606</v>
      </c>
      <c r="M22" s="38">
        <v>52972.2</v>
      </c>
      <c r="N22" s="28">
        <f>IF(I22&gt;0,M22/I22,0)</f>
        <v>317.12094635448778</v>
      </c>
    </row>
    <row r="23" spans="1:14" x14ac:dyDescent="0.2">
      <c r="A23" s="22" t="s">
        <v>7</v>
      </c>
      <c r="B23" s="60">
        <v>0.02</v>
      </c>
      <c r="C23" s="60">
        <v>2.4E-2</v>
      </c>
      <c r="D23" s="24">
        <f>B6*B23</f>
        <v>18.02</v>
      </c>
      <c r="E23" s="24">
        <f>B7*C23</f>
        <v>65.760000000000005</v>
      </c>
      <c r="F23" s="24">
        <f t="shared" ref="F23:F43" si="0">D23+E23</f>
        <v>83.78</v>
      </c>
      <c r="G23" s="37">
        <v>16.617000000000001</v>
      </c>
      <c r="H23" s="37">
        <v>64.497</v>
      </c>
      <c r="I23" s="25">
        <f t="shared" ref="I23:I43" si="1">G23+H23</f>
        <v>81.114000000000004</v>
      </c>
      <c r="J23" s="26">
        <f t="shared" ref="J23:L44" si="2">IF(D23&gt;0,G23/D23,0)</f>
        <v>0.92214206437291901</v>
      </c>
      <c r="K23" s="26">
        <f t="shared" si="2"/>
        <v>0.98079379562043789</v>
      </c>
      <c r="L23" s="27">
        <f t="shared" si="2"/>
        <v>0.96817856290284077</v>
      </c>
      <c r="M23" s="38">
        <v>19037.22</v>
      </c>
      <c r="N23" s="28">
        <f t="shared" ref="N23:N43" si="3">IF(I23&gt;0,M23/I23,0)</f>
        <v>234.69709298025003</v>
      </c>
    </row>
    <row r="24" spans="1:14" x14ac:dyDescent="0.2">
      <c r="A24" s="22" t="s">
        <v>97</v>
      </c>
      <c r="B24" s="152">
        <v>0.02</v>
      </c>
      <c r="C24" s="60">
        <v>2.5000000000000001E-2</v>
      </c>
      <c r="D24" s="24">
        <f>B6*B24</f>
        <v>18.02</v>
      </c>
      <c r="E24" s="24">
        <f>B7*C24</f>
        <v>68.5</v>
      </c>
      <c r="F24" s="24">
        <f>D24+E24</f>
        <v>86.52</v>
      </c>
      <c r="G24" s="37">
        <v>15.898999999999999</v>
      </c>
      <c r="H24" s="37">
        <v>54.884</v>
      </c>
      <c r="I24" s="25">
        <f>G24+H24</f>
        <v>70.783000000000001</v>
      </c>
      <c r="J24" s="26">
        <f>IF(D24&gt;0,G24/D24,0)</f>
        <v>0.88229744728079906</v>
      </c>
      <c r="K24" s="26">
        <f>IF(E24&gt;0,H24/E24,0)</f>
        <v>0.80122627737226282</v>
      </c>
      <c r="L24" s="27">
        <f>IF(F24&gt;0,I24/F24,0)</f>
        <v>0.81811141932501164</v>
      </c>
      <c r="M24" s="38">
        <v>20281.29</v>
      </c>
      <c r="N24" s="28">
        <f>IF(I24&gt;0,M24/I24,0)</f>
        <v>286.52769732845456</v>
      </c>
    </row>
    <row r="25" spans="1:14" x14ac:dyDescent="0.2">
      <c r="A25" s="22" t="s">
        <v>8</v>
      </c>
      <c r="B25" s="23">
        <v>3.2000000000000001E-2</v>
      </c>
      <c r="C25" s="23">
        <v>3.6999999999999998E-2</v>
      </c>
      <c r="D25" s="24">
        <f>B6*B25</f>
        <v>28.832000000000001</v>
      </c>
      <c r="E25" s="24">
        <f>B7*C25</f>
        <v>101.38</v>
      </c>
      <c r="F25" s="24">
        <f t="shared" si="0"/>
        <v>130.21199999999999</v>
      </c>
      <c r="G25" s="37">
        <v>15.712</v>
      </c>
      <c r="H25" s="37">
        <v>72.447999999999993</v>
      </c>
      <c r="I25" s="25">
        <f t="shared" si="1"/>
        <v>88.16</v>
      </c>
      <c r="J25" s="26">
        <f t="shared" si="2"/>
        <v>0.54495005549389564</v>
      </c>
      <c r="K25" s="26">
        <f t="shared" si="2"/>
        <v>0.71461826790293936</v>
      </c>
      <c r="L25" s="27">
        <f t="shared" si="2"/>
        <v>0.67704973427948267</v>
      </c>
      <c r="M25" s="38">
        <v>19371.2</v>
      </c>
      <c r="N25" s="28">
        <f t="shared" si="3"/>
        <v>219.72776769509983</v>
      </c>
    </row>
    <row r="26" spans="1:14" x14ac:dyDescent="0.2">
      <c r="A26" s="22" t="s">
        <v>35</v>
      </c>
      <c r="B26" s="23">
        <v>1.7999999999999999E-2</v>
      </c>
      <c r="C26" s="23">
        <v>2.1000000000000001E-2</v>
      </c>
      <c r="D26" s="24">
        <f>B6*B26</f>
        <v>16.218</v>
      </c>
      <c r="E26" s="24">
        <f>B7*C26</f>
        <v>57.540000000000006</v>
      </c>
      <c r="F26" s="24">
        <f t="shared" si="0"/>
        <v>73.75800000000001</v>
      </c>
      <c r="G26" s="37">
        <v>13.67</v>
      </c>
      <c r="H26" s="37">
        <v>51.290999999999997</v>
      </c>
      <c r="I26" s="25">
        <f t="shared" si="1"/>
        <v>64.960999999999999</v>
      </c>
      <c r="J26" s="26">
        <f t="shared" si="2"/>
        <v>0.84289061536564314</v>
      </c>
      <c r="K26" s="26">
        <f t="shared" si="2"/>
        <v>0.89139728884254421</v>
      </c>
      <c r="L26" s="27">
        <f t="shared" si="2"/>
        <v>0.8807315816589385</v>
      </c>
      <c r="M26" s="38">
        <v>32665.63</v>
      </c>
      <c r="N26" s="28">
        <f t="shared" si="3"/>
        <v>502.84986376441253</v>
      </c>
    </row>
    <row r="27" spans="1:14" x14ac:dyDescent="0.2">
      <c r="A27" s="22" t="s">
        <v>36</v>
      </c>
      <c r="B27" s="23">
        <v>8.9999999999999993E-3</v>
      </c>
      <c r="C27" s="23">
        <v>1.0999999999999999E-2</v>
      </c>
      <c r="D27" s="24">
        <f>B6*B27</f>
        <v>8.109</v>
      </c>
      <c r="E27" s="24">
        <f>B7*C27</f>
        <v>30.139999999999997</v>
      </c>
      <c r="F27" s="24">
        <f t="shared" si="0"/>
        <v>38.248999999999995</v>
      </c>
      <c r="G27" s="37">
        <v>5.6840000000000002</v>
      </c>
      <c r="H27" s="37">
        <v>25.103999999999999</v>
      </c>
      <c r="I27" s="25">
        <f t="shared" si="1"/>
        <v>30.788</v>
      </c>
      <c r="J27" s="26">
        <f t="shared" si="2"/>
        <v>0.70094956221482307</v>
      </c>
      <c r="K27" s="26">
        <f t="shared" si="2"/>
        <v>0.83291307232913081</v>
      </c>
      <c r="L27" s="27">
        <f t="shared" si="2"/>
        <v>0.80493607676017687</v>
      </c>
      <c r="M27" s="38">
        <v>3238.91</v>
      </c>
      <c r="N27" s="28">
        <f t="shared" si="3"/>
        <v>105.20040275431985</v>
      </c>
    </row>
    <row r="28" spans="1:14" x14ac:dyDescent="0.2">
      <c r="A28" s="30" t="s">
        <v>9</v>
      </c>
      <c r="B28" s="23">
        <v>0.39</v>
      </c>
      <c r="C28" s="23">
        <v>0.45</v>
      </c>
      <c r="D28" s="24">
        <f>B6*B28</f>
        <v>351.39</v>
      </c>
      <c r="E28" s="24">
        <f>B7*C28</f>
        <v>1233</v>
      </c>
      <c r="F28" s="24">
        <f t="shared" si="0"/>
        <v>1584.3899999999999</v>
      </c>
      <c r="G28" s="37">
        <v>321.21800000000002</v>
      </c>
      <c r="H28" s="37">
        <v>1216.2249999999999</v>
      </c>
      <c r="I28" s="25">
        <f t="shared" si="1"/>
        <v>1537.443</v>
      </c>
      <c r="J28" s="26">
        <f t="shared" si="2"/>
        <v>0.91413529127180637</v>
      </c>
      <c r="K28" s="26">
        <f t="shared" si="2"/>
        <v>0.98639497161394962</v>
      </c>
      <c r="L28" s="27">
        <f t="shared" si="2"/>
        <v>0.97036903792626827</v>
      </c>
      <c r="M28" s="38">
        <v>95234.14</v>
      </c>
      <c r="N28" s="28">
        <f t="shared" si="3"/>
        <v>61.943200495888306</v>
      </c>
    </row>
    <row r="29" spans="1:14" x14ac:dyDescent="0.2">
      <c r="A29" s="22" t="s">
        <v>10</v>
      </c>
      <c r="B29" s="23">
        <v>0.03</v>
      </c>
      <c r="C29" s="23">
        <v>0.04</v>
      </c>
      <c r="D29" s="24">
        <f>B6*B29</f>
        <v>27.029999999999998</v>
      </c>
      <c r="E29" s="24">
        <f>B7*C29</f>
        <v>109.60000000000001</v>
      </c>
      <c r="F29" s="24">
        <f t="shared" si="0"/>
        <v>136.63</v>
      </c>
      <c r="G29" s="37">
        <v>24.298999999999999</v>
      </c>
      <c r="H29" s="37">
        <v>118.526</v>
      </c>
      <c r="I29" s="25">
        <f t="shared" si="1"/>
        <v>142.82499999999999</v>
      </c>
      <c r="J29" s="26">
        <f t="shared" si="2"/>
        <v>0.89896411394746589</v>
      </c>
      <c r="K29" s="26">
        <f t="shared" si="2"/>
        <v>1.0814416058394158</v>
      </c>
      <c r="L29" s="27">
        <f t="shared" si="2"/>
        <v>1.0453414330674082</v>
      </c>
      <c r="M29" s="38">
        <v>28710</v>
      </c>
      <c r="N29" s="28">
        <f t="shared" si="3"/>
        <v>201.01522842639596</v>
      </c>
    </row>
    <row r="30" spans="1:14" x14ac:dyDescent="0.2">
      <c r="A30" s="22" t="s">
        <v>11</v>
      </c>
      <c r="B30" s="23">
        <v>8.9999999999999993E-3</v>
      </c>
      <c r="C30" s="23">
        <v>1.0999999999999999E-2</v>
      </c>
      <c r="D30" s="24">
        <f>B6*B30</f>
        <v>8.109</v>
      </c>
      <c r="E30" s="24">
        <f>B7*C30</f>
        <v>30.139999999999997</v>
      </c>
      <c r="F30" s="24">
        <f t="shared" si="0"/>
        <v>38.248999999999995</v>
      </c>
      <c r="G30" s="37">
        <v>6.5279999999999996</v>
      </c>
      <c r="H30" s="37">
        <v>29.808</v>
      </c>
      <c r="I30" s="25">
        <f t="shared" si="1"/>
        <v>36.335999999999999</v>
      </c>
      <c r="J30" s="26">
        <f t="shared" si="2"/>
        <v>0.80503144654088044</v>
      </c>
      <c r="K30" s="26">
        <f t="shared" si="2"/>
        <v>0.98898473788984742</v>
      </c>
      <c r="L30" s="27">
        <f t="shared" si="2"/>
        <v>0.94998562053909918</v>
      </c>
      <c r="M30" s="38">
        <v>6366.09</v>
      </c>
      <c r="N30" s="28">
        <f t="shared" si="3"/>
        <v>175.20062747688243</v>
      </c>
    </row>
    <row r="31" spans="1:14" x14ac:dyDescent="0.2">
      <c r="A31" s="22" t="s">
        <v>12</v>
      </c>
      <c r="B31" s="23">
        <v>4.0000000000000001E-3</v>
      </c>
      <c r="C31" s="23">
        <v>6.0000000000000001E-3</v>
      </c>
      <c r="D31" s="24">
        <f>B6*B31</f>
        <v>3.6040000000000001</v>
      </c>
      <c r="E31" s="24">
        <f>B7*C31</f>
        <v>16.440000000000001</v>
      </c>
      <c r="F31" s="24">
        <f t="shared" si="0"/>
        <v>20.044</v>
      </c>
      <c r="G31" s="37">
        <v>3.4249999999999998</v>
      </c>
      <c r="H31" s="37">
        <v>16.169</v>
      </c>
      <c r="I31" s="25">
        <f t="shared" si="1"/>
        <v>19.594000000000001</v>
      </c>
      <c r="J31" s="26">
        <f t="shared" si="2"/>
        <v>0.95033296337402884</v>
      </c>
      <c r="K31" s="26">
        <f t="shared" si="2"/>
        <v>0.98351581508515806</v>
      </c>
      <c r="L31" s="27">
        <f t="shared" si="2"/>
        <v>0.97754939133905416</v>
      </c>
      <c r="M31" s="38">
        <v>9489.9599999999991</v>
      </c>
      <c r="N31" s="28">
        <f t="shared" si="3"/>
        <v>484.32989690721644</v>
      </c>
    </row>
    <row r="32" spans="1:14" x14ac:dyDescent="0.2">
      <c r="A32" s="22" t="s">
        <v>13</v>
      </c>
      <c r="B32" s="23">
        <v>1</v>
      </c>
      <c r="C32" s="23">
        <v>1</v>
      </c>
      <c r="D32" s="24">
        <f>B6*B32</f>
        <v>901</v>
      </c>
      <c r="E32" s="24">
        <f>B7*C32</f>
        <v>2740</v>
      </c>
      <c r="F32" s="24">
        <f t="shared" si="0"/>
        <v>3641</v>
      </c>
      <c r="G32" s="37">
        <v>948</v>
      </c>
      <c r="H32" s="37">
        <v>2956.9</v>
      </c>
      <c r="I32" s="25">
        <f t="shared" si="1"/>
        <v>3904.9</v>
      </c>
      <c r="J32" s="26">
        <f t="shared" si="2"/>
        <v>1.0521642619311875</v>
      </c>
      <c r="K32" s="26">
        <f t="shared" si="2"/>
        <v>1.0791605839416059</v>
      </c>
      <c r="L32" s="27">
        <f t="shared" si="2"/>
        <v>1.0724800878879428</v>
      </c>
      <c r="M32" s="38">
        <v>25342.81</v>
      </c>
      <c r="N32" s="28">
        <f t="shared" si="3"/>
        <v>6.4900023047965378</v>
      </c>
    </row>
    <row r="33" spans="1:14" x14ac:dyDescent="0.2">
      <c r="A33" s="22" t="s">
        <v>14</v>
      </c>
      <c r="B33" s="23">
        <v>2.5000000000000001E-2</v>
      </c>
      <c r="C33" s="23">
        <v>2.9000000000000001E-2</v>
      </c>
      <c r="D33" s="24">
        <f>B6*B33</f>
        <v>22.525000000000002</v>
      </c>
      <c r="E33" s="24">
        <f>B7*C33</f>
        <v>79.460000000000008</v>
      </c>
      <c r="F33" s="24">
        <f t="shared" si="0"/>
        <v>101.98500000000001</v>
      </c>
      <c r="G33" s="37">
        <v>15.849</v>
      </c>
      <c r="H33" s="37">
        <v>76.820999999999998</v>
      </c>
      <c r="I33" s="25">
        <f t="shared" si="1"/>
        <v>92.67</v>
      </c>
      <c r="J33" s="26">
        <f t="shared" si="2"/>
        <v>0.70361820199778013</v>
      </c>
      <c r="K33" s="26">
        <f t="shared" si="2"/>
        <v>0.96678832116788305</v>
      </c>
      <c r="L33" s="27">
        <f t="shared" si="2"/>
        <v>0.90866303868215903</v>
      </c>
      <c r="M33" s="38">
        <v>2687.43</v>
      </c>
      <c r="N33" s="28">
        <f t="shared" si="3"/>
        <v>28.999999999999996</v>
      </c>
    </row>
    <row r="34" spans="1:14" x14ac:dyDescent="0.2">
      <c r="A34" s="22" t="s">
        <v>15</v>
      </c>
      <c r="B34" s="23">
        <v>0.03</v>
      </c>
      <c r="C34" s="23">
        <v>4.2999999999999997E-2</v>
      </c>
      <c r="D34" s="24">
        <f>B6*B34</f>
        <v>27.029999999999998</v>
      </c>
      <c r="E34" s="24">
        <f>B7*C34</f>
        <v>117.82</v>
      </c>
      <c r="F34" s="24">
        <f t="shared" si="0"/>
        <v>144.85</v>
      </c>
      <c r="G34" s="37">
        <v>25.228999999999999</v>
      </c>
      <c r="H34" s="37">
        <v>106.31399999999999</v>
      </c>
      <c r="I34" s="25">
        <f t="shared" si="1"/>
        <v>131.54300000000001</v>
      </c>
      <c r="J34" s="26">
        <f t="shared" si="2"/>
        <v>0.93337032926378105</v>
      </c>
      <c r="K34" s="26">
        <f t="shared" si="2"/>
        <v>0.90234255644203021</v>
      </c>
      <c r="L34" s="27">
        <f t="shared" si="2"/>
        <v>0.90813255091473943</v>
      </c>
      <c r="M34" s="38">
        <v>6038.93</v>
      </c>
      <c r="N34" s="28">
        <f t="shared" si="3"/>
        <v>45.908410177660535</v>
      </c>
    </row>
    <row r="35" spans="1:14" x14ac:dyDescent="0.2">
      <c r="A35" s="22" t="s">
        <v>16</v>
      </c>
      <c r="B35" s="23">
        <v>8.0000000000000002E-3</v>
      </c>
      <c r="C35" s="23">
        <v>1.2E-2</v>
      </c>
      <c r="D35" s="24">
        <f>B6*B35</f>
        <v>7.2080000000000002</v>
      </c>
      <c r="E35" s="24">
        <f>B7*C35</f>
        <v>32.880000000000003</v>
      </c>
      <c r="F35" s="24">
        <f t="shared" si="0"/>
        <v>40.088000000000001</v>
      </c>
      <c r="G35" s="37">
        <v>6.8689999999999998</v>
      </c>
      <c r="H35" s="37">
        <v>27.067</v>
      </c>
      <c r="I35" s="25">
        <f t="shared" si="1"/>
        <v>33.936</v>
      </c>
      <c r="J35" s="26">
        <f t="shared" si="2"/>
        <v>0.95296892341842387</v>
      </c>
      <c r="K35" s="26">
        <f t="shared" si="2"/>
        <v>0.8232055961070559</v>
      </c>
      <c r="L35" s="27">
        <f t="shared" si="2"/>
        <v>0.84653761724206744</v>
      </c>
      <c r="M35" s="38">
        <v>1425.73</v>
      </c>
      <c r="N35" s="28">
        <f t="shared" si="3"/>
        <v>42.012317303158888</v>
      </c>
    </row>
    <row r="36" spans="1:14" x14ac:dyDescent="0.2">
      <c r="A36" s="22" t="s">
        <v>17</v>
      </c>
      <c r="B36" s="23">
        <v>2.5000000000000001E-2</v>
      </c>
      <c r="C36" s="23">
        <v>0.03</v>
      </c>
      <c r="D36" s="24">
        <f>B6*B36</f>
        <v>22.525000000000002</v>
      </c>
      <c r="E36" s="24">
        <f>B7*C36</f>
        <v>82.2</v>
      </c>
      <c r="F36" s="24">
        <f t="shared" si="0"/>
        <v>104.72500000000001</v>
      </c>
      <c r="G36" s="37">
        <v>20.684000000000001</v>
      </c>
      <c r="H36" s="37">
        <v>80.932000000000002</v>
      </c>
      <c r="I36" s="25">
        <f t="shared" si="1"/>
        <v>101.616</v>
      </c>
      <c r="J36" s="26">
        <f t="shared" si="2"/>
        <v>0.91826859045504994</v>
      </c>
      <c r="K36" s="26">
        <f t="shared" si="2"/>
        <v>0.98457420924574213</v>
      </c>
      <c r="L36" s="27">
        <f t="shared" si="2"/>
        <v>0.97031272380042966</v>
      </c>
      <c r="M36" s="38">
        <v>6503.43</v>
      </c>
      <c r="N36" s="28">
        <f t="shared" si="3"/>
        <v>64.000059045819555</v>
      </c>
    </row>
    <row r="37" spans="1:14" x14ac:dyDescent="0.2">
      <c r="A37" s="22" t="s">
        <v>18</v>
      </c>
      <c r="B37" s="23">
        <v>1.2E-2</v>
      </c>
      <c r="C37" s="23">
        <v>0.02</v>
      </c>
      <c r="D37" s="24">
        <f>B6*B37</f>
        <v>10.811999999999999</v>
      </c>
      <c r="E37" s="24">
        <f>B7*C37</f>
        <v>54.800000000000004</v>
      </c>
      <c r="F37" s="24">
        <f t="shared" si="0"/>
        <v>65.612000000000009</v>
      </c>
      <c r="G37" s="37">
        <v>5.8</v>
      </c>
      <c r="H37" s="37">
        <v>34.549999999999997</v>
      </c>
      <c r="I37" s="25">
        <f t="shared" si="1"/>
        <v>40.349999999999994</v>
      </c>
      <c r="J37" s="26">
        <f t="shared" si="2"/>
        <v>0.53644099149093605</v>
      </c>
      <c r="K37" s="26">
        <f t="shared" si="2"/>
        <v>0.63047445255474444</v>
      </c>
      <c r="L37" s="27">
        <f t="shared" si="2"/>
        <v>0.61497896726208601</v>
      </c>
      <c r="M37" s="38">
        <v>4406.3999999999996</v>
      </c>
      <c r="N37" s="28">
        <f t="shared" si="3"/>
        <v>109.20446096654275</v>
      </c>
    </row>
    <row r="38" spans="1:14" x14ac:dyDescent="0.2">
      <c r="A38" s="22" t="s">
        <v>19</v>
      </c>
      <c r="B38" s="23">
        <v>8.9999999999999993E-3</v>
      </c>
      <c r="C38" s="23">
        <v>1.0999999999999999E-2</v>
      </c>
      <c r="D38" s="24">
        <f>B6*B38</f>
        <v>8.109</v>
      </c>
      <c r="E38" s="24">
        <f>B7*C38</f>
        <v>30.139999999999997</v>
      </c>
      <c r="F38" s="24">
        <f t="shared" si="0"/>
        <v>38.248999999999995</v>
      </c>
      <c r="G38" s="37">
        <v>8.0150000000000006</v>
      </c>
      <c r="H38" s="37">
        <v>30.23</v>
      </c>
      <c r="I38" s="25">
        <f t="shared" si="1"/>
        <v>38.245000000000005</v>
      </c>
      <c r="J38" s="26">
        <f t="shared" si="2"/>
        <v>0.98840794179306946</v>
      </c>
      <c r="K38" s="26">
        <f t="shared" si="2"/>
        <v>1.0029860650298608</v>
      </c>
      <c r="L38" s="27">
        <f t="shared" si="2"/>
        <v>0.9998954221025389</v>
      </c>
      <c r="M38" s="38">
        <v>5249.78</v>
      </c>
      <c r="N38" s="28">
        <f t="shared" si="3"/>
        <v>137.26709373774347</v>
      </c>
    </row>
    <row r="39" spans="1:14" x14ac:dyDescent="0.2">
      <c r="A39" s="22" t="s">
        <v>20</v>
      </c>
      <c r="B39" s="23">
        <v>9.5000000000000001E-2</v>
      </c>
      <c r="C39" s="23">
        <v>0.1</v>
      </c>
      <c r="D39" s="24">
        <f>B6*B39</f>
        <v>85.594999999999999</v>
      </c>
      <c r="E39" s="24">
        <f>B7*C39</f>
        <v>274</v>
      </c>
      <c r="F39" s="24">
        <f t="shared" si="0"/>
        <v>359.59500000000003</v>
      </c>
      <c r="G39" s="37">
        <v>64.988</v>
      </c>
      <c r="H39" s="37">
        <v>216.61199999999999</v>
      </c>
      <c r="I39" s="25">
        <f t="shared" si="1"/>
        <v>281.60000000000002</v>
      </c>
      <c r="J39" s="26">
        <f t="shared" si="2"/>
        <v>0.75924995618902968</v>
      </c>
      <c r="K39" s="26">
        <f t="shared" si="2"/>
        <v>0.79055474452554741</v>
      </c>
      <c r="L39" s="27">
        <f t="shared" si="2"/>
        <v>0.78310321333722666</v>
      </c>
      <c r="M39" s="38">
        <v>19520</v>
      </c>
      <c r="N39" s="28">
        <f t="shared" si="3"/>
        <v>69.318181818181813</v>
      </c>
    </row>
    <row r="40" spans="1:14" x14ac:dyDescent="0.2">
      <c r="A40" s="22" t="s">
        <v>21</v>
      </c>
      <c r="B40" s="23">
        <v>0.1</v>
      </c>
      <c r="C40" s="23">
        <v>0.1</v>
      </c>
      <c r="D40" s="24">
        <f>B6*B40</f>
        <v>90.100000000000009</v>
      </c>
      <c r="E40" s="24">
        <f>B7*C40</f>
        <v>274</v>
      </c>
      <c r="F40" s="24">
        <f t="shared" si="0"/>
        <v>364.1</v>
      </c>
      <c r="G40" s="37">
        <v>90.1</v>
      </c>
      <c r="H40" s="37">
        <v>275.60000000000002</v>
      </c>
      <c r="I40" s="25">
        <f t="shared" si="1"/>
        <v>365.70000000000005</v>
      </c>
      <c r="J40" s="26">
        <f t="shared" si="2"/>
        <v>0.99999999999999989</v>
      </c>
      <c r="K40" s="26">
        <f t="shared" si="2"/>
        <v>1.0058394160583943</v>
      </c>
      <c r="L40" s="27">
        <f t="shared" si="2"/>
        <v>1.004394397143642</v>
      </c>
      <c r="M40" s="38">
        <v>15140.22</v>
      </c>
      <c r="N40" s="28">
        <f t="shared" si="3"/>
        <v>41.400656275635761</v>
      </c>
    </row>
    <row r="41" spans="1:14" x14ac:dyDescent="0.2">
      <c r="A41" s="22" t="s">
        <v>22</v>
      </c>
      <c r="B41" s="60">
        <v>0.12</v>
      </c>
      <c r="C41" s="60">
        <v>0.14000000000000001</v>
      </c>
      <c r="D41" s="24">
        <f>B6*B41</f>
        <v>108.11999999999999</v>
      </c>
      <c r="E41" s="24">
        <f>B7*C41</f>
        <v>383.6</v>
      </c>
      <c r="F41" s="24">
        <f t="shared" si="0"/>
        <v>491.72</v>
      </c>
      <c r="G41" s="37">
        <v>68.863</v>
      </c>
      <c r="H41" s="37">
        <v>286.22199999999998</v>
      </c>
      <c r="I41" s="25">
        <f t="shared" si="1"/>
        <v>355.08499999999998</v>
      </c>
      <c r="J41" s="26">
        <f t="shared" si="2"/>
        <v>0.6369126896041436</v>
      </c>
      <c r="K41" s="26">
        <f t="shared" si="2"/>
        <v>0.74614702815432732</v>
      </c>
      <c r="L41" s="27">
        <f t="shared" si="2"/>
        <v>0.72212844708370605</v>
      </c>
      <c r="M41" s="38">
        <v>13019.77</v>
      </c>
      <c r="N41" s="28">
        <f t="shared" si="3"/>
        <v>36.666629116971997</v>
      </c>
    </row>
    <row r="42" spans="1:14" x14ac:dyDescent="0.2">
      <c r="A42" s="22" t="s">
        <v>23</v>
      </c>
      <c r="B42" s="23">
        <v>0.18</v>
      </c>
      <c r="C42" s="23">
        <v>0.22</v>
      </c>
      <c r="D42" s="24">
        <f>B6*B42</f>
        <v>162.18</v>
      </c>
      <c r="E42" s="24">
        <f>B7*C42</f>
        <v>602.79999999999995</v>
      </c>
      <c r="F42" s="24">
        <f t="shared" si="0"/>
        <v>764.98</v>
      </c>
      <c r="G42" s="37">
        <v>147.261</v>
      </c>
      <c r="H42" s="37">
        <v>578.08699999999999</v>
      </c>
      <c r="I42" s="25">
        <f t="shared" si="1"/>
        <v>725.34799999999996</v>
      </c>
      <c r="J42" s="26">
        <f t="shared" si="2"/>
        <v>0.90800961894191634</v>
      </c>
      <c r="K42" s="26">
        <f t="shared" si="2"/>
        <v>0.95900298606502987</v>
      </c>
      <c r="L42" s="27">
        <f t="shared" si="2"/>
        <v>0.94819210959763645</v>
      </c>
      <c r="M42" s="38">
        <v>43919.62</v>
      </c>
      <c r="N42" s="28">
        <f t="shared" si="3"/>
        <v>60.549722340173275</v>
      </c>
    </row>
    <row r="43" spans="1:14" x14ac:dyDescent="0.2">
      <c r="A43" s="22" t="s">
        <v>24</v>
      </c>
      <c r="B43" s="23">
        <v>0.04</v>
      </c>
      <c r="C43" s="23">
        <v>0.05</v>
      </c>
      <c r="D43" s="24">
        <f>B6*B43</f>
        <v>36.04</v>
      </c>
      <c r="E43" s="24">
        <f>B7*C43</f>
        <v>137</v>
      </c>
      <c r="F43" s="24">
        <f t="shared" si="0"/>
        <v>173.04</v>
      </c>
      <c r="G43" s="37">
        <v>34.83</v>
      </c>
      <c r="H43" s="37">
        <v>112.34</v>
      </c>
      <c r="I43" s="25">
        <f t="shared" si="1"/>
        <v>147.17000000000002</v>
      </c>
      <c r="J43" s="26">
        <f t="shared" si="2"/>
        <v>0.96642619311875688</v>
      </c>
      <c r="K43" s="26">
        <f t="shared" si="2"/>
        <v>0.82000000000000006</v>
      </c>
      <c r="L43" s="27">
        <f t="shared" si="2"/>
        <v>0.85049699491447073</v>
      </c>
      <c r="M43" s="38">
        <v>6689.58</v>
      </c>
      <c r="N43" s="28">
        <f t="shared" si="3"/>
        <v>45.454780186179242</v>
      </c>
    </row>
    <row r="44" spans="1:14" x14ac:dyDescent="0.2">
      <c r="A44" s="30" t="s">
        <v>25</v>
      </c>
      <c r="B44" s="61">
        <v>0.06</v>
      </c>
      <c r="C44" s="61">
        <v>0.08</v>
      </c>
      <c r="D44" s="24">
        <f>B6*B44</f>
        <v>54.059999999999995</v>
      </c>
      <c r="E44" s="24">
        <f>B7*C44</f>
        <v>219.20000000000002</v>
      </c>
      <c r="F44" s="24">
        <f>D44+E44</f>
        <v>273.26</v>
      </c>
      <c r="G44" s="37">
        <v>53.683</v>
      </c>
      <c r="H44" s="37">
        <v>210.71700000000001</v>
      </c>
      <c r="I44" s="25">
        <f>G44+H44</f>
        <v>264.40000000000003</v>
      </c>
      <c r="J44" s="26">
        <f t="shared" si="2"/>
        <v>0.99302626711061792</v>
      </c>
      <c r="K44" s="26">
        <f t="shared" si="2"/>
        <v>0.96130018248175186</v>
      </c>
      <c r="L44" s="27">
        <f t="shared" si="2"/>
        <v>0.96757666691063471</v>
      </c>
      <c r="M44" s="38">
        <v>14937</v>
      </c>
      <c r="N44" s="28">
        <f>IF(I44&gt;0,M44/I44,0)</f>
        <v>56.49394856278365</v>
      </c>
    </row>
    <row r="45" spans="1:14" s="19" customFormat="1" x14ac:dyDescent="0.2">
      <c r="A45" s="42" t="s">
        <v>54</v>
      </c>
      <c r="B45" s="43"/>
      <c r="C45" s="43"/>
      <c r="D45" s="44">
        <f>SUM(D22:D44)</f>
        <v>2059.6860000000001</v>
      </c>
      <c r="E45" s="44">
        <f>SUM(E22:E44)</f>
        <v>6891.1</v>
      </c>
      <c r="F45" s="44">
        <f>D45+E45</f>
        <v>8950.7860000000001</v>
      </c>
      <c r="G45" s="54">
        <f>SUM(G22:G44)</f>
        <v>1948.6879999999999</v>
      </c>
      <c r="H45" s="54">
        <f>SUM(H22:H44)</f>
        <v>6772.9199999999992</v>
      </c>
      <c r="I45" s="45">
        <f>G45+H45</f>
        <v>8721.6079999999984</v>
      </c>
      <c r="J45" s="57">
        <f>IF(G45&gt;0,G45/D45,0)</f>
        <v>0.94610926131458861</v>
      </c>
      <c r="K45" s="57">
        <f>IF(E45&gt;0,H45/E45,0)</f>
        <v>0.98285034319629649</v>
      </c>
      <c r="L45" s="57">
        <f>IF(F45&gt;0,I45/F45,0)</f>
        <v>0.97439576814818252</v>
      </c>
      <c r="M45" s="55">
        <f>SUM(SUM(M22:M44))</f>
        <v>452247.34</v>
      </c>
      <c r="N45" s="58"/>
    </row>
    <row r="46" spans="1:14" ht="13.5" thickBot="1" x14ac:dyDescent="0.25"/>
    <row r="47" spans="1:14" s="35" customFormat="1" ht="21" customHeight="1" thickBot="1" x14ac:dyDescent="0.25">
      <c r="A47" s="31" t="s">
        <v>48</v>
      </c>
      <c r="B47" s="32">
        <f>SUM(B22:B24)</f>
        <v>9.0000000000000011E-2</v>
      </c>
      <c r="C47" s="32">
        <f>SUM(C22:C24)</f>
        <v>0.10400000000000001</v>
      </c>
      <c r="D47" s="33">
        <f t="shared" ref="D47:I47" si="4">SUM(D22:D24)</f>
        <v>81.09</v>
      </c>
      <c r="E47" s="33">
        <f t="shared" si="4"/>
        <v>284.95999999999998</v>
      </c>
      <c r="F47" s="33">
        <f t="shared" si="4"/>
        <v>366.04999999999995</v>
      </c>
      <c r="G47" s="33">
        <f t="shared" si="4"/>
        <v>67.981000000000009</v>
      </c>
      <c r="H47" s="33">
        <f t="shared" si="4"/>
        <v>250.95699999999999</v>
      </c>
      <c r="I47" s="33">
        <f t="shared" si="4"/>
        <v>318.93799999999999</v>
      </c>
      <c r="J47" s="59">
        <f>IF(G47=0,0,G47/D47)</f>
        <v>0.83834011592058211</v>
      </c>
      <c r="K47" s="59">
        <f>IF(H47=0,0,H47/E47)</f>
        <v>0.88067448062886022</v>
      </c>
      <c r="L47" s="59">
        <f>IF(I47&gt;0,I47/F47,0)</f>
        <v>0.87129627100122942</v>
      </c>
      <c r="M47" s="56">
        <f>SUM(M22:M24)</f>
        <v>92290.709999999992</v>
      </c>
      <c r="N47" s="34">
        <f>IF(M47=0,0,M47/I47)</f>
        <v>289.36881149314286</v>
      </c>
    </row>
  </sheetData>
  <sheetProtection password="CC53" sheet="1" formatCells="0" formatColumns="0" formatRows="0" insertColumns="0" insertRows="0" insertHyperlinks="0" deleteColumns="0" deleteRows="0" sort="0" autoFilter="0" pivotTables="0"/>
  <customSheetViews>
    <customSheetView guid="{0721A5A3-9522-4934-9C82-658F39FE139D}" scale="90">
      <selection activeCell="B13" sqref="B13"/>
      <pageMargins left="0.31496062992125984" right="0.31496062992125984" top="0.83" bottom="0.35433070866141736" header="0" footer="0"/>
      <pageSetup paperSize="9" scale="75" orientation="landscape" r:id="rId1"/>
    </customSheetView>
  </customSheetViews>
  <mergeCells count="19">
    <mergeCell ref="A11:B11"/>
    <mergeCell ref="L13:N13"/>
    <mergeCell ref="L14:M14"/>
    <mergeCell ref="A1:G1"/>
    <mergeCell ref="L16:M16"/>
    <mergeCell ref="E2:G2"/>
    <mergeCell ref="A15:B15"/>
    <mergeCell ref="L15:M15"/>
    <mergeCell ref="C8:C10"/>
    <mergeCell ref="D8:F10"/>
    <mergeCell ref="L17:M17"/>
    <mergeCell ref="A19:N19"/>
    <mergeCell ref="A20:A21"/>
    <mergeCell ref="B20:C20"/>
    <mergeCell ref="D20:F20"/>
    <mergeCell ref="G20:I20"/>
    <mergeCell ref="N20:N21"/>
    <mergeCell ref="J20:L20"/>
    <mergeCell ref="M20:M21"/>
  </mergeCells>
  <phoneticPr fontId="20" type="noConversion"/>
  <pageMargins left="0.31496062992125984" right="0.31496062992125984" top="0.83" bottom="0.35433070866141736" header="0" footer="0"/>
  <pageSetup paperSize="9" scale="75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7"/>
  <sheetViews>
    <sheetView workbookViewId="0">
      <selection activeCell="B3" sqref="B3"/>
    </sheetView>
  </sheetViews>
  <sheetFormatPr defaultRowHeight="12.75" x14ac:dyDescent="0.2"/>
  <cols>
    <col min="1" max="1" width="32.7109375" style="2" customWidth="1"/>
    <col min="2" max="3" width="12.140625" style="2" customWidth="1"/>
    <col min="4" max="12" width="11.28515625" style="2" customWidth="1"/>
    <col min="13" max="13" width="12.5703125" style="2" customWidth="1"/>
    <col min="14" max="14" width="11.28515625" style="2" customWidth="1"/>
    <col min="15" max="15" width="10.42578125" style="2" customWidth="1"/>
    <col min="16" max="16384" width="9.140625" style="2"/>
  </cols>
  <sheetData>
    <row r="1" spans="1:14" ht="24" customHeight="1" x14ac:dyDescent="0.2">
      <c r="A1" s="170" t="s">
        <v>83</v>
      </c>
      <c r="B1" s="170"/>
      <c r="C1" s="170"/>
      <c r="D1" s="170"/>
      <c r="E1" s="170"/>
      <c r="F1" s="170"/>
      <c r="G1" s="170"/>
      <c r="H1" s="113">
        <f>янв!H1</f>
        <v>2023</v>
      </c>
      <c r="I1" s="1" t="s">
        <v>75</v>
      </c>
      <c r="J1" s="1"/>
      <c r="K1" s="1"/>
      <c r="L1" s="1"/>
      <c r="M1" s="1"/>
      <c r="N1" s="1"/>
    </row>
    <row r="2" spans="1:14" x14ac:dyDescent="0.2">
      <c r="A2" s="3" t="s">
        <v>26</v>
      </c>
      <c r="B2" s="151" t="s">
        <v>105</v>
      </c>
      <c r="E2" s="168" t="s">
        <v>55</v>
      </c>
      <c r="F2" s="168"/>
      <c r="G2" s="168"/>
    </row>
    <row r="3" spans="1:14" x14ac:dyDescent="0.2">
      <c r="A3" s="3" t="s">
        <v>0</v>
      </c>
      <c r="B3" s="167" t="s">
        <v>104</v>
      </c>
    </row>
    <row r="4" spans="1:14" x14ac:dyDescent="0.2">
      <c r="A4" s="4" t="s">
        <v>30</v>
      </c>
      <c r="B4" s="36">
        <v>40</v>
      </c>
    </row>
    <row r="5" spans="1:14" x14ac:dyDescent="0.2">
      <c r="A5" s="5" t="s">
        <v>28</v>
      </c>
      <c r="B5" s="145">
        <f>B6+B7</f>
        <v>4620</v>
      </c>
    </row>
    <row r="6" spans="1:14" x14ac:dyDescent="0.2">
      <c r="A6" s="6" t="s">
        <v>27</v>
      </c>
      <c r="B6" s="146">
        <v>399</v>
      </c>
    </row>
    <row r="7" spans="1:14" ht="13.5" thickBot="1" x14ac:dyDescent="0.25">
      <c r="A7" s="7" t="s">
        <v>29</v>
      </c>
      <c r="B7" s="147">
        <v>4221</v>
      </c>
    </row>
    <row r="8" spans="1:14" x14ac:dyDescent="0.2">
      <c r="A8" s="8" t="s">
        <v>31</v>
      </c>
      <c r="B8" s="126">
        <v>611535.71</v>
      </c>
      <c r="C8" s="171"/>
      <c r="D8" s="168"/>
      <c r="E8" s="168"/>
      <c r="F8" s="168"/>
    </row>
    <row r="9" spans="1:14" x14ac:dyDescent="0.2">
      <c r="A9" s="9" t="s">
        <v>32</v>
      </c>
      <c r="B9" s="127">
        <f>M45</f>
        <v>601797.26</v>
      </c>
      <c r="C9" s="171"/>
      <c r="D9" s="168"/>
      <c r="E9" s="168"/>
      <c r="F9" s="168"/>
    </row>
    <row r="10" spans="1:14" ht="13.5" thickBot="1" x14ac:dyDescent="0.25">
      <c r="A10" s="11" t="s">
        <v>33</v>
      </c>
      <c r="B10" s="128">
        <f>B8-B9</f>
        <v>9738.4499999999534</v>
      </c>
      <c r="C10" s="171"/>
      <c r="D10" s="168"/>
      <c r="E10" s="168"/>
      <c r="F10" s="168"/>
    </row>
    <row r="11" spans="1:14" x14ac:dyDescent="0.2">
      <c r="A11" s="172" t="s">
        <v>40</v>
      </c>
      <c r="B11" s="172"/>
    </row>
    <row r="12" spans="1:14" x14ac:dyDescent="0.2">
      <c r="A12" s="3" t="s">
        <v>34</v>
      </c>
      <c r="B12" s="12">
        <v>131</v>
      </c>
    </row>
    <row r="13" spans="1:14" ht="12.75" customHeight="1" x14ac:dyDescent="0.2">
      <c r="A13" s="3" t="s">
        <v>2</v>
      </c>
      <c r="B13" s="125">
        <f>IF(M45&gt;0,B8/B5,0)</f>
        <v>132.36703679653678</v>
      </c>
      <c r="L13" s="176" t="s">
        <v>49</v>
      </c>
      <c r="M13" s="176"/>
      <c r="N13" s="176"/>
    </row>
    <row r="14" spans="1:14" x14ac:dyDescent="0.2">
      <c r="A14" s="13" t="s">
        <v>3</v>
      </c>
      <c r="B14" s="14">
        <f>B13/B12</f>
        <v>1.0104353953934104</v>
      </c>
      <c r="E14" s="40"/>
      <c r="L14" s="169" t="s">
        <v>50</v>
      </c>
      <c r="M14" s="169"/>
      <c r="N14" s="39">
        <v>2</v>
      </c>
    </row>
    <row r="15" spans="1:14" x14ac:dyDescent="0.2">
      <c r="A15" s="180" t="s">
        <v>41</v>
      </c>
      <c r="B15" s="180"/>
      <c r="E15" s="41"/>
      <c r="L15" s="169" t="s">
        <v>53</v>
      </c>
      <c r="M15" s="169"/>
      <c r="N15" s="39">
        <v>1.25</v>
      </c>
    </row>
    <row r="16" spans="1:14" x14ac:dyDescent="0.2">
      <c r="A16" s="3" t="s">
        <v>42</v>
      </c>
      <c r="B16" s="15">
        <f>J45</f>
        <v>0.88925178212372535</v>
      </c>
      <c r="L16" s="169" t="s">
        <v>52</v>
      </c>
      <c r="M16" s="169"/>
      <c r="N16" s="39">
        <v>2.63</v>
      </c>
    </row>
    <row r="17" spans="1:14" ht="13.5" thickBot="1" x14ac:dyDescent="0.25">
      <c r="A17" s="3" t="s">
        <v>43</v>
      </c>
      <c r="B17" s="16">
        <f>K45</f>
        <v>0.94176377414263523</v>
      </c>
      <c r="L17" s="169" t="s">
        <v>51</v>
      </c>
      <c r="M17" s="169"/>
      <c r="N17" s="39">
        <v>8.33</v>
      </c>
    </row>
    <row r="18" spans="1:14" ht="18.75" thickBot="1" x14ac:dyDescent="0.25">
      <c r="A18" s="17" t="s">
        <v>44</v>
      </c>
      <c r="B18" s="18">
        <f>L45</f>
        <v>0.93760891483630759</v>
      </c>
    </row>
    <row r="19" spans="1:14" ht="18.75" customHeight="1" x14ac:dyDescent="0.2">
      <c r="A19" s="174" t="s">
        <v>1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</row>
    <row r="20" spans="1:14" s="19" customFormat="1" ht="39" customHeight="1" x14ac:dyDescent="0.2">
      <c r="A20" s="181"/>
      <c r="B20" s="178" t="s">
        <v>37</v>
      </c>
      <c r="C20" s="178"/>
      <c r="D20" s="177" t="s">
        <v>38</v>
      </c>
      <c r="E20" s="177"/>
      <c r="F20" s="178"/>
      <c r="G20" s="177" t="s">
        <v>39</v>
      </c>
      <c r="H20" s="178"/>
      <c r="I20" s="178"/>
      <c r="J20" s="179" t="s">
        <v>4</v>
      </c>
      <c r="K20" s="180"/>
      <c r="L20" s="180"/>
      <c r="M20" s="173" t="s">
        <v>46</v>
      </c>
      <c r="N20" s="173" t="s">
        <v>47</v>
      </c>
    </row>
    <row r="21" spans="1:14" s="19" customFormat="1" x14ac:dyDescent="0.2">
      <c r="A21" s="181"/>
      <c r="B21" s="46" t="s">
        <v>27</v>
      </c>
      <c r="C21" s="46" t="s">
        <v>29</v>
      </c>
      <c r="D21" s="20" t="s">
        <v>27</v>
      </c>
      <c r="E21" s="20" t="s">
        <v>29</v>
      </c>
      <c r="F21" s="20" t="s">
        <v>5</v>
      </c>
      <c r="G21" s="20" t="s">
        <v>27</v>
      </c>
      <c r="H21" s="20" t="s">
        <v>29</v>
      </c>
      <c r="I21" s="20" t="s">
        <v>5</v>
      </c>
      <c r="J21" s="20" t="s">
        <v>27</v>
      </c>
      <c r="K21" s="20" t="s">
        <v>29</v>
      </c>
      <c r="L21" s="21" t="s">
        <v>45</v>
      </c>
      <c r="M21" s="173"/>
      <c r="N21" s="173"/>
    </row>
    <row r="22" spans="1:14" x14ac:dyDescent="0.2">
      <c r="A22" s="22" t="s">
        <v>6</v>
      </c>
      <c r="B22" s="60">
        <v>0.05</v>
      </c>
      <c r="C22" s="60">
        <v>5.5E-2</v>
      </c>
      <c r="D22" s="24">
        <f>B6*B22</f>
        <v>19.950000000000003</v>
      </c>
      <c r="E22" s="24">
        <f>B7*C22</f>
        <v>232.155</v>
      </c>
      <c r="F22" s="24">
        <f>D22+E22</f>
        <v>252.10500000000002</v>
      </c>
      <c r="G22" s="37">
        <v>12.308999999999999</v>
      </c>
      <c r="H22" s="37">
        <v>155.47399999999999</v>
      </c>
      <c r="I22" s="25">
        <f>G22+H22</f>
        <v>167.78299999999999</v>
      </c>
      <c r="J22" s="26">
        <f>IF(D22&gt;0,G22/D22,0)</f>
        <v>0.61699248120300743</v>
      </c>
      <c r="K22" s="26">
        <f>IF(E22&gt;0,H22/E22,0)</f>
        <v>0.66969912343046667</v>
      </c>
      <c r="L22" s="27">
        <f>IF(I22&gt;0,I22/F22,0)</f>
        <v>0.66552825211717326</v>
      </c>
      <c r="M22" s="38">
        <v>70030.559999999998</v>
      </c>
      <c r="N22" s="28">
        <f>IF(I22&gt;0,M22/I22,0)</f>
        <v>417.38769720412677</v>
      </c>
    </row>
    <row r="23" spans="1:14" x14ac:dyDescent="0.2">
      <c r="A23" s="22" t="s">
        <v>7</v>
      </c>
      <c r="B23" s="60">
        <v>0.02</v>
      </c>
      <c r="C23" s="60">
        <v>2.4E-2</v>
      </c>
      <c r="D23" s="24">
        <f>B6*B23</f>
        <v>7.98</v>
      </c>
      <c r="E23" s="24">
        <f>B7*C23</f>
        <v>101.304</v>
      </c>
      <c r="F23" s="24">
        <f t="shared" ref="F23:F43" si="0">D23+E23</f>
        <v>109.28400000000001</v>
      </c>
      <c r="G23" s="37">
        <v>6.34</v>
      </c>
      <c r="H23" s="37">
        <v>92.37</v>
      </c>
      <c r="I23" s="25">
        <f t="shared" ref="I23:I43" si="1">G23+H23</f>
        <v>98.710000000000008</v>
      </c>
      <c r="J23" s="26">
        <f t="shared" ref="J23:L44" si="2">IF(D23&gt;0,G23/D23,0)</f>
        <v>0.79448621553884702</v>
      </c>
      <c r="K23" s="26">
        <f t="shared" si="2"/>
        <v>0.91180999763089321</v>
      </c>
      <c r="L23" s="27">
        <f t="shared" si="2"/>
        <v>0.90324292668643169</v>
      </c>
      <c r="M23" s="38">
        <v>23166.84</v>
      </c>
      <c r="N23" s="28">
        <f t="shared" ref="N23:N43" si="3">IF(I23&gt;0,M23/I23,0)</f>
        <v>234.69597811771854</v>
      </c>
    </row>
    <row r="24" spans="1:14" x14ac:dyDescent="0.2">
      <c r="A24" s="22" t="s">
        <v>97</v>
      </c>
      <c r="B24" s="152">
        <v>0.02</v>
      </c>
      <c r="C24" s="60">
        <v>2.5000000000000001E-2</v>
      </c>
      <c r="D24" s="24">
        <f>B6*B24</f>
        <v>7.98</v>
      </c>
      <c r="E24" s="24">
        <f>B7*C24</f>
        <v>105.52500000000001</v>
      </c>
      <c r="F24" s="24">
        <f>D24+E24</f>
        <v>113.50500000000001</v>
      </c>
      <c r="G24" s="37">
        <v>7.2560000000000002</v>
      </c>
      <c r="H24" s="37">
        <v>100.877</v>
      </c>
      <c r="I24" s="25">
        <f>G24+H24</f>
        <v>108.133</v>
      </c>
      <c r="J24" s="26">
        <f>IF(D24&gt;0,G24/D24,0)</f>
        <v>0.90927318295739346</v>
      </c>
      <c r="K24" s="26">
        <f>IF(E24&gt;0,H24/E24,0)</f>
        <v>0.95595356550580424</v>
      </c>
      <c r="L24" s="27">
        <f>IF(F24&gt;0,I24/F24,0)</f>
        <v>0.95267168847187333</v>
      </c>
      <c r="M24" s="38">
        <v>30983.200000000001</v>
      </c>
      <c r="N24" s="28">
        <f>IF(I24&gt;0,M24/I24,0)</f>
        <v>286.52862678368308</v>
      </c>
    </row>
    <row r="25" spans="1:14" x14ac:dyDescent="0.2">
      <c r="A25" s="22" t="s">
        <v>8</v>
      </c>
      <c r="B25" s="23">
        <v>3.2000000000000001E-2</v>
      </c>
      <c r="C25" s="23">
        <v>3.6999999999999998E-2</v>
      </c>
      <c r="D25" s="24">
        <f>B6*B25</f>
        <v>12.768000000000001</v>
      </c>
      <c r="E25" s="24">
        <f>B7*C25</f>
        <v>156.17699999999999</v>
      </c>
      <c r="F25" s="24">
        <f t="shared" si="0"/>
        <v>168.94499999999999</v>
      </c>
      <c r="G25" s="37">
        <v>9.4949999999999992</v>
      </c>
      <c r="H25" s="37">
        <v>131.06800000000001</v>
      </c>
      <c r="I25" s="25">
        <f t="shared" si="1"/>
        <v>140.56300000000002</v>
      </c>
      <c r="J25" s="26">
        <f t="shared" si="2"/>
        <v>0.74365601503759393</v>
      </c>
      <c r="K25" s="26">
        <f t="shared" si="2"/>
        <v>0.83922728698848115</v>
      </c>
      <c r="L25" s="27">
        <f t="shared" si="2"/>
        <v>0.8320044985054309</v>
      </c>
      <c r="M25" s="38">
        <v>30441.65</v>
      </c>
      <c r="N25" s="28">
        <f t="shared" si="3"/>
        <v>216.56943861471368</v>
      </c>
    </row>
    <row r="26" spans="1:14" x14ac:dyDescent="0.2">
      <c r="A26" s="22" t="s">
        <v>35</v>
      </c>
      <c r="B26" s="23">
        <v>1.7999999999999999E-2</v>
      </c>
      <c r="C26" s="23">
        <v>2.1000000000000001E-2</v>
      </c>
      <c r="D26" s="24">
        <f>B6*B26</f>
        <v>7.1819999999999995</v>
      </c>
      <c r="E26" s="24">
        <f>B7*C26</f>
        <v>88.641000000000005</v>
      </c>
      <c r="F26" s="24">
        <f t="shared" si="0"/>
        <v>95.823000000000008</v>
      </c>
      <c r="G26" s="37">
        <v>6.2229999999999999</v>
      </c>
      <c r="H26" s="37">
        <v>82.454999999999998</v>
      </c>
      <c r="I26" s="25">
        <f t="shared" si="1"/>
        <v>88.677999999999997</v>
      </c>
      <c r="J26" s="26">
        <f t="shared" si="2"/>
        <v>0.86647173489278762</v>
      </c>
      <c r="K26" s="26">
        <f t="shared" si="2"/>
        <v>0.93021288117236933</v>
      </c>
      <c r="L26" s="27">
        <f t="shared" si="2"/>
        <v>0.92543543825595098</v>
      </c>
      <c r="M26" s="38">
        <v>44591.73</v>
      </c>
      <c r="N26" s="28">
        <f t="shared" si="3"/>
        <v>502.84997406346565</v>
      </c>
    </row>
    <row r="27" spans="1:14" x14ac:dyDescent="0.2">
      <c r="A27" s="22" t="s">
        <v>36</v>
      </c>
      <c r="B27" s="23">
        <v>8.9999999999999993E-3</v>
      </c>
      <c r="C27" s="23">
        <v>1.0999999999999999E-2</v>
      </c>
      <c r="D27" s="24">
        <f>B6*B27</f>
        <v>3.5909999999999997</v>
      </c>
      <c r="E27" s="24">
        <f>B7*C27</f>
        <v>46.430999999999997</v>
      </c>
      <c r="F27" s="24">
        <f t="shared" si="0"/>
        <v>50.021999999999998</v>
      </c>
      <c r="G27" s="37">
        <v>2.5419999999999998</v>
      </c>
      <c r="H27" s="37">
        <v>39.4</v>
      </c>
      <c r="I27" s="25">
        <f t="shared" si="1"/>
        <v>41.942</v>
      </c>
      <c r="J27" s="26">
        <f t="shared" si="2"/>
        <v>0.707880813143971</v>
      </c>
      <c r="K27" s="26">
        <f t="shared" si="2"/>
        <v>0.84857099782472922</v>
      </c>
      <c r="L27" s="27">
        <f t="shared" si="2"/>
        <v>0.8384710727279997</v>
      </c>
      <c r="M27" s="38">
        <v>4412.3</v>
      </c>
      <c r="N27" s="28">
        <f t="shared" si="3"/>
        <v>105.20003814791856</v>
      </c>
    </row>
    <row r="28" spans="1:14" x14ac:dyDescent="0.2">
      <c r="A28" s="30" t="s">
        <v>9</v>
      </c>
      <c r="B28" s="23">
        <v>0.39</v>
      </c>
      <c r="C28" s="23">
        <v>0.45</v>
      </c>
      <c r="D28" s="24">
        <f>B6*B28</f>
        <v>155.61000000000001</v>
      </c>
      <c r="E28" s="24">
        <f>B7*C28</f>
        <v>1899.45</v>
      </c>
      <c r="F28" s="24">
        <f t="shared" si="0"/>
        <v>2055.06</v>
      </c>
      <c r="G28" s="37">
        <v>139.488</v>
      </c>
      <c r="H28" s="37">
        <v>1885.46</v>
      </c>
      <c r="I28" s="25">
        <f t="shared" si="1"/>
        <v>2024.9480000000001</v>
      </c>
      <c r="J28" s="26">
        <f t="shared" si="2"/>
        <v>0.89639483323693847</v>
      </c>
      <c r="K28" s="26">
        <f t="shared" si="2"/>
        <v>0.99263471004764536</v>
      </c>
      <c r="L28" s="27">
        <f t="shared" si="2"/>
        <v>0.98534738645100395</v>
      </c>
      <c r="M28" s="38">
        <v>126702.01</v>
      </c>
      <c r="N28" s="28">
        <f t="shared" si="3"/>
        <v>62.570500575817249</v>
      </c>
    </row>
    <row r="29" spans="1:14" x14ac:dyDescent="0.2">
      <c r="A29" s="22" t="s">
        <v>10</v>
      </c>
      <c r="B29" s="23">
        <v>0.03</v>
      </c>
      <c r="C29" s="23">
        <v>0.04</v>
      </c>
      <c r="D29" s="24">
        <f>B6*B29</f>
        <v>11.969999999999999</v>
      </c>
      <c r="E29" s="24">
        <f>B7*C29</f>
        <v>168.84</v>
      </c>
      <c r="F29" s="24">
        <f t="shared" si="0"/>
        <v>180.81</v>
      </c>
      <c r="G29" s="37">
        <v>9.7010000000000005</v>
      </c>
      <c r="H29" s="37">
        <v>157.749</v>
      </c>
      <c r="I29" s="25">
        <f t="shared" si="1"/>
        <v>167.45</v>
      </c>
      <c r="J29" s="26">
        <f t="shared" si="2"/>
        <v>0.81044277360066841</v>
      </c>
      <c r="K29" s="26">
        <f t="shared" si="2"/>
        <v>0.93431058990760474</v>
      </c>
      <c r="L29" s="27">
        <f t="shared" si="2"/>
        <v>0.92611028151097829</v>
      </c>
      <c r="M29" s="38">
        <v>33660</v>
      </c>
      <c r="N29" s="28">
        <f t="shared" si="3"/>
        <v>201.01522842639596</v>
      </c>
    </row>
    <row r="30" spans="1:14" x14ac:dyDescent="0.2">
      <c r="A30" s="22" t="s">
        <v>11</v>
      </c>
      <c r="B30" s="23">
        <v>8.9999999999999993E-3</v>
      </c>
      <c r="C30" s="23">
        <v>1.0999999999999999E-2</v>
      </c>
      <c r="D30" s="24">
        <f>B6*B30</f>
        <v>3.5909999999999997</v>
      </c>
      <c r="E30" s="24">
        <f>B7*C30</f>
        <v>46.430999999999997</v>
      </c>
      <c r="F30" s="24">
        <f t="shared" si="0"/>
        <v>50.021999999999998</v>
      </c>
      <c r="G30" s="37">
        <v>2.7029999999999998</v>
      </c>
      <c r="H30" s="37">
        <v>52.143000000000001</v>
      </c>
      <c r="I30" s="25">
        <f t="shared" si="1"/>
        <v>54.846000000000004</v>
      </c>
      <c r="J30" s="26">
        <f t="shared" si="2"/>
        <v>0.75271512113617378</v>
      </c>
      <c r="K30" s="26">
        <f t="shared" si="2"/>
        <v>1.1230212573496157</v>
      </c>
      <c r="L30" s="27">
        <f t="shared" si="2"/>
        <v>1.0964375674703131</v>
      </c>
      <c r="M30" s="38">
        <v>9609.02</v>
      </c>
      <c r="N30" s="28">
        <f t="shared" si="3"/>
        <v>175.20001458629616</v>
      </c>
    </row>
    <row r="31" spans="1:14" x14ac:dyDescent="0.2">
      <c r="A31" s="22" t="s">
        <v>12</v>
      </c>
      <c r="B31" s="23">
        <v>4.0000000000000001E-3</v>
      </c>
      <c r="C31" s="23">
        <v>6.0000000000000001E-3</v>
      </c>
      <c r="D31" s="24">
        <f>B6*B31</f>
        <v>1.5960000000000001</v>
      </c>
      <c r="E31" s="24">
        <f>B7*C31</f>
        <v>25.326000000000001</v>
      </c>
      <c r="F31" s="24">
        <f t="shared" si="0"/>
        <v>26.922000000000001</v>
      </c>
      <c r="G31" s="37">
        <v>1.238</v>
      </c>
      <c r="H31" s="37">
        <v>21.509</v>
      </c>
      <c r="I31" s="25">
        <f t="shared" si="1"/>
        <v>22.747</v>
      </c>
      <c r="J31" s="26">
        <f t="shared" si="2"/>
        <v>0.77568922305764409</v>
      </c>
      <c r="K31" s="26">
        <f t="shared" si="2"/>
        <v>0.84928531943457319</v>
      </c>
      <c r="L31" s="27">
        <f t="shared" si="2"/>
        <v>0.84492236832330436</v>
      </c>
      <c r="M31" s="38">
        <v>11016.81</v>
      </c>
      <c r="N31" s="28">
        <f t="shared" si="3"/>
        <v>484.31925089022724</v>
      </c>
    </row>
    <row r="32" spans="1:14" x14ac:dyDescent="0.2">
      <c r="A32" s="22" t="s">
        <v>13</v>
      </c>
      <c r="B32" s="23">
        <v>1</v>
      </c>
      <c r="C32" s="23">
        <v>1</v>
      </c>
      <c r="D32" s="24">
        <f>B6*B32</f>
        <v>399</v>
      </c>
      <c r="E32" s="24">
        <f>B7*C32</f>
        <v>4221</v>
      </c>
      <c r="F32" s="24">
        <f t="shared" si="0"/>
        <v>4620</v>
      </c>
      <c r="G32" s="37">
        <v>357.2</v>
      </c>
      <c r="H32" s="37">
        <v>3932.8</v>
      </c>
      <c r="I32" s="25">
        <f t="shared" si="1"/>
        <v>4290</v>
      </c>
      <c r="J32" s="26">
        <f t="shared" si="2"/>
        <v>0.89523809523809517</v>
      </c>
      <c r="K32" s="26">
        <f t="shared" si="2"/>
        <v>0.93172234067756465</v>
      </c>
      <c r="L32" s="27">
        <f t="shared" si="2"/>
        <v>0.9285714285714286</v>
      </c>
      <c r="M32" s="38">
        <v>27842.1</v>
      </c>
      <c r="N32" s="28">
        <f t="shared" si="3"/>
        <v>6.4899999999999993</v>
      </c>
    </row>
    <row r="33" spans="1:14" x14ac:dyDescent="0.2">
      <c r="A33" s="22" t="s">
        <v>14</v>
      </c>
      <c r="B33" s="23">
        <v>2.5000000000000001E-2</v>
      </c>
      <c r="C33" s="23">
        <v>2.9000000000000001E-2</v>
      </c>
      <c r="D33" s="24">
        <f>B6*B33</f>
        <v>9.9750000000000014</v>
      </c>
      <c r="E33" s="24">
        <f>B7*C33</f>
        <v>122.40900000000001</v>
      </c>
      <c r="F33" s="24">
        <f t="shared" si="0"/>
        <v>132.38400000000001</v>
      </c>
      <c r="G33" s="37">
        <v>7.7279999999999998</v>
      </c>
      <c r="H33" s="37">
        <v>119.27200000000001</v>
      </c>
      <c r="I33" s="25">
        <f t="shared" si="1"/>
        <v>127</v>
      </c>
      <c r="J33" s="26">
        <f t="shared" si="2"/>
        <v>0.77473684210526306</v>
      </c>
      <c r="K33" s="26">
        <f t="shared" si="2"/>
        <v>0.97437279938566612</v>
      </c>
      <c r="L33" s="27">
        <f t="shared" si="2"/>
        <v>0.95933043268068641</v>
      </c>
      <c r="M33" s="38">
        <v>3683</v>
      </c>
      <c r="N33" s="28">
        <f t="shared" si="3"/>
        <v>29</v>
      </c>
    </row>
    <row r="34" spans="1:14" x14ac:dyDescent="0.2">
      <c r="A34" s="22" t="s">
        <v>15</v>
      </c>
      <c r="B34" s="23">
        <v>0.03</v>
      </c>
      <c r="C34" s="23">
        <v>4.2999999999999997E-2</v>
      </c>
      <c r="D34" s="24">
        <f>B6*B34</f>
        <v>11.969999999999999</v>
      </c>
      <c r="E34" s="24">
        <f>B7*C34</f>
        <v>181.50299999999999</v>
      </c>
      <c r="F34" s="24">
        <f t="shared" si="0"/>
        <v>193.47299999999998</v>
      </c>
      <c r="G34" s="37">
        <v>11.284000000000001</v>
      </c>
      <c r="H34" s="37">
        <v>171.07300000000001</v>
      </c>
      <c r="I34" s="25">
        <f t="shared" si="1"/>
        <v>182.357</v>
      </c>
      <c r="J34" s="26">
        <f t="shared" si="2"/>
        <v>0.94269005847953236</v>
      </c>
      <c r="K34" s="26">
        <f t="shared" si="2"/>
        <v>0.94253538509005375</v>
      </c>
      <c r="L34" s="27">
        <f t="shared" si="2"/>
        <v>0.94254495459314747</v>
      </c>
      <c r="M34" s="38">
        <v>7975.44</v>
      </c>
      <c r="N34" s="28">
        <f t="shared" si="3"/>
        <v>43.735310407607052</v>
      </c>
    </row>
    <row r="35" spans="1:14" x14ac:dyDescent="0.2">
      <c r="A35" s="22" t="s">
        <v>16</v>
      </c>
      <c r="B35" s="23">
        <v>8.0000000000000002E-3</v>
      </c>
      <c r="C35" s="23">
        <v>1.2E-2</v>
      </c>
      <c r="D35" s="24">
        <f>B6*B35</f>
        <v>3.1920000000000002</v>
      </c>
      <c r="E35" s="24">
        <f>B7*C35</f>
        <v>50.652000000000001</v>
      </c>
      <c r="F35" s="24">
        <f t="shared" si="0"/>
        <v>53.844000000000001</v>
      </c>
      <c r="G35" s="37">
        <v>2.1139999999999999</v>
      </c>
      <c r="H35" s="37">
        <v>41.231999999999999</v>
      </c>
      <c r="I35" s="25">
        <f t="shared" si="1"/>
        <v>43.345999999999997</v>
      </c>
      <c r="J35" s="26">
        <f t="shared" si="2"/>
        <v>0.66228070175438591</v>
      </c>
      <c r="K35" s="26">
        <f t="shared" si="2"/>
        <v>0.81402511253257515</v>
      </c>
      <c r="L35" s="27">
        <f t="shared" si="2"/>
        <v>0.80502934403090398</v>
      </c>
      <c r="M35" s="38">
        <v>1661.78</v>
      </c>
      <c r="N35" s="28">
        <f t="shared" si="3"/>
        <v>38.337562866239104</v>
      </c>
    </row>
    <row r="36" spans="1:14" x14ac:dyDescent="0.2">
      <c r="A36" s="22" t="s">
        <v>17</v>
      </c>
      <c r="B36" s="23">
        <v>2.5000000000000001E-2</v>
      </c>
      <c r="C36" s="23">
        <v>0.03</v>
      </c>
      <c r="D36" s="24">
        <f>B6*B36</f>
        <v>9.9750000000000014</v>
      </c>
      <c r="E36" s="24">
        <f>B7*C36</f>
        <v>126.63</v>
      </c>
      <c r="F36" s="24">
        <f t="shared" si="0"/>
        <v>136.60499999999999</v>
      </c>
      <c r="G36" s="37">
        <v>9.266</v>
      </c>
      <c r="H36" s="37">
        <v>124.60599999999999</v>
      </c>
      <c r="I36" s="25">
        <f t="shared" si="1"/>
        <v>133.87199999999999</v>
      </c>
      <c r="J36" s="26">
        <f t="shared" si="2"/>
        <v>0.92892230576441093</v>
      </c>
      <c r="K36" s="26">
        <f t="shared" si="2"/>
        <v>0.98401642580747062</v>
      </c>
      <c r="L36" s="27">
        <f t="shared" si="2"/>
        <v>0.97999341166135934</v>
      </c>
      <c r="M36" s="38">
        <v>8567.81</v>
      </c>
      <c r="N36" s="28">
        <f t="shared" si="3"/>
        <v>64.000014939643847</v>
      </c>
    </row>
    <row r="37" spans="1:14" x14ac:dyDescent="0.2">
      <c r="A37" s="22" t="s">
        <v>18</v>
      </c>
      <c r="B37" s="23">
        <v>1.2E-2</v>
      </c>
      <c r="C37" s="23">
        <v>0.02</v>
      </c>
      <c r="D37" s="24">
        <f>B6*B37</f>
        <v>4.7880000000000003</v>
      </c>
      <c r="E37" s="24">
        <f>B7*C37</f>
        <v>84.42</v>
      </c>
      <c r="F37" s="24">
        <f t="shared" si="0"/>
        <v>89.207999999999998</v>
      </c>
      <c r="G37" s="37">
        <v>2.5329999999999999</v>
      </c>
      <c r="H37" s="37">
        <v>61.567</v>
      </c>
      <c r="I37" s="25">
        <f t="shared" si="1"/>
        <v>64.099999999999994</v>
      </c>
      <c r="J37" s="26">
        <f t="shared" si="2"/>
        <v>0.52903091060985796</v>
      </c>
      <c r="K37" s="26">
        <f t="shared" si="2"/>
        <v>0.72929400615967777</v>
      </c>
      <c r="L37" s="27">
        <f t="shared" si="2"/>
        <v>0.71854542193525239</v>
      </c>
      <c r="M37" s="38">
        <v>7086.37</v>
      </c>
      <c r="N37" s="28">
        <f t="shared" si="3"/>
        <v>110.55179407176288</v>
      </c>
    </row>
    <row r="38" spans="1:14" x14ac:dyDescent="0.2">
      <c r="A38" s="22" t="s">
        <v>19</v>
      </c>
      <c r="B38" s="23">
        <v>8.9999999999999993E-3</v>
      </c>
      <c r="C38" s="23">
        <v>1.0999999999999999E-2</v>
      </c>
      <c r="D38" s="24">
        <f>B6*B38</f>
        <v>3.5909999999999997</v>
      </c>
      <c r="E38" s="24">
        <f>B7*C38</f>
        <v>46.430999999999997</v>
      </c>
      <c r="F38" s="24">
        <f t="shared" si="0"/>
        <v>50.021999999999998</v>
      </c>
      <c r="G38" s="37">
        <v>3.0680000000000001</v>
      </c>
      <c r="H38" s="37">
        <v>48.466999999999999</v>
      </c>
      <c r="I38" s="25">
        <f t="shared" si="1"/>
        <v>51.534999999999997</v>
      </c>
      <c r="J38" s="26">
        <f t="shared" si="2"/>
        <v>0.85435811751601232</v>
      </c>
      <c r="K38" s="26">
        <f t="shared" si="2"/>
        <v>1.0438500139992677</v>
      </c>
      <c r="L38" s="27">
        <f t="shared" si="2"/>
        <v>1.0302466914557595</v>
      </c>
      <c r="M38" s="38">
        <v>7260.03</v>
      </c>
      <c r="N38" s="28">
        <f t="shared" si="3"/>
        <v>140.87571553313282</v>
      </c>
    </row>
    <row r="39" spans="1:14" x14ac:dyDescent="0.2">
      <c r="A39" s="22" t="s">
        <v>20</v>
      </c>
      <c r="B39" s="23">
        <v>9.5000000000000001E-2</v>
      </c>
      <c r="C39" s="23">
        <v>0.1</v>
      </c>
      <c r="D39" s="24">
        <f>B6*B39</f>
        <v>37.905000000000001</v>
      </c>
      <c r="E39" s="24">
        <f>B7*C39</f>
        <v>422.1</v>
      </c>
      <c r="F39" s="24">
        <f t="shared" si="0"/>
        <v>460.005</v>
      </c>
      <c r="G39" s="37">
        <v>45.448</v>
      </c>
      <c r="H39" s="37">
        <v>464.952</v>
      </c>
      <c r="I39" s="25">
        <f t="shared" si="1"/>
        <v>510.4</v>
      </c>
      <c r="J39" s="26">
        <f t="shared" si="2"/>
        <v>1.1989974937343357</v>
      </c>
      <c r="K39" s="26">
        <f t="shared" si="2"/>
        <v>1.1015209665955934</v>
      </c>
      <c r="L39" s="27">
        <f t="shared" si="2"/>
        <v>1.1095531570309018</v>
      </c>
      <c r="M39" s="38">
        <v>35380</v>
      </c>
      <c r="N39" s="28">
        <f t="shared" si="3"/>
        <v>69.318181818181827</v>
      </c>
    </row>
    <row r="40" spans="1:14" x14ac:dyDescent="0.2">
      <c r="A40" s="22" t="s">
        <v>21</v>
      </c>
      <c r="B40" s="23">
        <v>0.1</v>
      </c>
      <c r="C40" s="23">
        <v>0.1</v>
      </c>
      <c r="D40" s="24">
        <f>B6*B40</f>
        <v>39.900000000000006</v>
      </c>
      <c r="E40" s="24">
        <f>B7*C40</f>
        <v>422.1</v>
      </c>
      <c r="F40" s="24">
        <f t="shared" si="0"/>
        <v>462</v>
      </c>
      <c r="G40" s="37">
        <v>39.799999999999997</v>
      </c>
      <c r="H40" s="37">
        <v>423.2</v>
      </c>
      <c r="I40" s="25">
        <f t="shared" si="1"/>
        <v>463</v>
      </c>
      <c r="J40" s="26">
        <f t="shared" si="2"/>
        <v>0.99749373433583943</v>
      </c>
      <c r="K40" s="26">
        <f t="shared" si="2"/>
        <v>1.0026060175313907</v>
      </c>
      <c r="L40" s="27">
        <f t="shared" si="2"/>
        <v>1.0021645021645023</v>
      </c>
      <c r="M40" s="38">
        <v>17495.3</v>
      </c>
      <c r="N40" s="28">
        <f t="shared" si="3"/>
        <v>37.786825053995678</v>
      </c>
    </row>
    <row r="41" spans="1:14" x14ac:dyDescent="0.2">
      <c r="A41" s="22" t="s">
        <v>22</v>
      </c>
      <c r="B41" s="60">
        <v>0.12</v>
      </c>
      <c r="C41" s="60">
        <v>0.14000000000000001</v>
      </c>
      <c r="D41" s="24">
        <f>B6*B41</f>
        <v>47.879999999999995</v>
      </c>
      <c r="E41" s="24">
        <f>B7*C41</f>
        <v>590.94000000000005</v>
      </c>
      <c r="F41" s="24">
        <f t="shared" si="0"/>
        <v>638.82000000000005</v>
      </c>
      <c r="G41" s="37">
        <v>34.978000000000002</v>
      </c>
      <c r="H41" s="37">
        <v>528.26099999999997</v>
      </c>
      <c r="I41" s="25">
        <f t="shared" si="1"/>
        <v>563.23899999999992</v>
      </c>
      <c r="J41" s="26">
        <f t="shared" si="2"/>
        <v>0.73053467000835437</v>
      </c>
      <c r="K41" s="26">
        <f t="shared" si="2"/>
        <v>0.89393339425322349</v>
      </c>
      <c r="L41" s="27">
        <f t="shared" si="2"/>
        <v>0.88168654707116223</v>
      </c>
      <c r="M41" s="38">
        <v>16521.669999999998</v>
      </c>
      <c r="N41" s="28">
        <f t="shared" si="3"/>
        <v>29.333320313401593</v>
      </c>
    </row>
    <row r="42" spans="1:14" x14ac:dyDescent="0.2">
      <c r="A42" s="22" t="s">
        <v>23</v>
      </c>
      <c r="B42" s="23">
        <v>0.18</v>
      </c>
      <c r="C42" s="23">
        <v>0.22</v>
      </c>
      <c r="D42" s="24">
        <f>B6*B42</f>
        <v>71.819999999999993</v>
      </c>
      <c r="E42" s="24">
        <f>B7*C42</f>
        <v>928.62</v>
      </c>
      <c r="F42" s="24">
        <f t="shared" si="0"/>
        <v>1000.44</v>
      </c>
      <c r="G42" s="37">
        <v>60.972000000000001</v>
      </c>
      <c r="H42" s="37">
        <v>853.048</v>
      </c>
      <c r="I42" s="25">
        <f t="shared" si="1"/>
        <v>914.02</v>
      </c>
      <c r="J42" s="26">
        <f t="shared" si="2"/>
        <v>0.84895572263993324</v>
      </c>
      <c r="K42" s="26">
        <f t="shared" si="2"/>
        <v>0.91861902608171264</v>
      </c>
      <c r="L42" s="27">
        <f t="shared" si="2"/>
        <v>0.91361800807644633</v>
      </c>
      <c r="M42" s="38">
        <v>54599.47</v>
      </c>
      <c r="N42" s="28">
        <f t="shared" si="3"/>
        <v>59.735530951182689</v>
      </c>
    </row>
    <row r="43" spans="1:14" x14ac:dyDescent="0.2">
      <c r="A43" s="22" t="s">
        <v>24</v>
      </c>
      <c r="B43" s="23">
        <v>0.04</v>
      </c>
      <c r="C43" s="23">
        <v>0.05</v>
      </c>
      <c r="D43" s="24">
        <f>B6*B43</f>
        <v>15.96</v>
      </c>
      <c r="E43" s="24">
        <f>B7*C43</f>
        <v>211.05</v>
      </c>
      <c r="F43" s="24">
        <f t="shared" si="0"/>
        <v>227.01000000000002</v>
      </c>
      <c r="G43" s="37">
        <v>15.54</v>
      </c>
      <c r="H43" s="37">
        <v>196.83</v>
      </c>
      <c r="I43" s="25">
        <f t="shared" si="1"/>
        <v>212.37</v>
      </c>
      <c r="J43" s="26">
        <f t="shared" si="2"/>
        <v>0.97368421052631571</v>
      </c>
      <c r="K43" s="26">
        <f t="shared" si="2"/>
        <v>0.93262260127931773</v>
      </c>
      <c r="L43" s="27">
        <f t="shared" si="2"/>
        <v>0.93550944892295484</v>
      </c>
      <c r="M43" s="38">
        <v>9653.17</v>
      </c>
      <c r="N43" s="28">
        <f t="shared" si="3"/>
        <v>45.454489805528084</v>
      </c>
    </row>
    <row r="44" spans="1:14" x14ac:dyDescent="0.2">
      <c r="A44" s="30" t="s">
        <v>25</v>
      </c>
      <c r="B44" s="61">
        <v>0.06</v>
      </c>
      <c r="C44" s="61">
        <v>0.08</v>
      </c>
      <c r="D44" s="24">
        <f>B6*B44</f>
        <v>23.939999999999998</v>
      </c>
      <c r="E44" s="24">
        <f>B7*C44</f>
        <v>337.68</v>
      </c>
      <c r="F44" s="24">
        <f>D44+E44</f>
        <v>361.62</v>
      </c>
      <c r="G44" s="37">
        <v>23.873000000000001</v>
      </c>
      <c r="H44" s="37">
        <v>313.77699999999999</v>
      </c>
      <c r="I44" s="25">
        <f>G44+H44</f>
        <v>337.65</v>
      </c>
      <c r="J44" s="26">
        <f t="shared" si="2"/>
        <v>0.99720133667502098</v>
      </c>
      <c r="K44" s="26">
        <f t="shared" si="2"/>
        <v>0.92921404880360103</v>
      </c>
      <c r="L44" s="27">
        <f t="shared" si="2"/>
        <v>0.93371494939439181</v>
      </c>
      <c r="M44" s="38">
        <v>19457</v>
      </c>
      <c r="N44" s="28">
        <f>IF(I44&gt;0,M44/I44,0)</f>
        <v>57.624759366207613</v>
      </c>
    </row>
    <row r="45" spans="1:14" s="19" customFormat="1" x14ac:dyDescent="0.2">
      <c r="A45" s="42" t="s">
        <v>54</v>
      </c>
      <c r="B45" s="43"/>
      <c r="C45" s="43"/>
      <c r="D45" s="44">
        <f>SUM(D22:D44)</f>
        <v>912.11400000000026</v>
      </c>
      <c r="E45" s="44">
        <f>SUM(E22:E44)</f>
        <v>10615.815000000001</v>
      </c>
      <c r="F45" s="44">
        <f>D45+E45</f>
        <v>11527.929</v>
      </c>
      <c r="G45" s="54">
        <f>SUM(G22:G44)</f>
        <v>811.09899999999982</v>
      </c>
      <c r="H45" s="54">
        <f>SUM(H22:H44)</f>
        <v>9997.59</v>
      </c>
      <c r="I45" s="45">
        <f>G45+H45</f>
        <v>10808.689</v>
      </c>
      <c r="J45" s="57">
        <f>IF(G45&gt;0,G45/D45,0)</f>
        <v>0.88925178212372535</v>
      </c>
      <c r="K45" s="57">
        <f>IF(E45&gt;0,H45/E45,0)</f>
        <v>0.94176377414263523</v>
      </c>
      <c r="L45" s="57">
        <f>IF(F45&gt;0,I45/F45,0)</f>
        <v>0.93760891483630759</v>
      </c>
      <c r="M45" s="55">
        <f>SUM(SUM(M22:M44))</f>
        <v>601797.26</v>
      </c>
      <c r="N45" s="58"/>
    </row>
    <row r="46" spans="1:14" ht="13.5" thickBot="1" x14ac:dyDescent="0.25"/>
    <row r="47" spans="1:14" s="35" customFormat="1" ht="21" customHeight="1" thickBot="1" x14ac:dyDescent="0.25">
      <c r="A47" s="31" t="s">
        <v>48</v>
      </c>
      <c r="B47" s="32">
        <f>SUM(B22:B24)</f>
        <v>9.0000000000000011E-2</v>
      </c>
      <c r="C47" s="32">
        <f>SUM(C22:C24)</f>
        <v>0.10400000000000001</v>
      </c>
      <c r="D47" s="33">
        <f t="shared" ref="D47:I47" si="4">SUM(D22:D24)</f>
        <v>35.910000000000004</v>
      </c>
      <c r="E47" s="33">
        <f t="shared" si="4"/>
        <v>438.98400000000004</v>
      </c>
      <c r="F47" s="33">
        <f t="shared" si="4"/>
        <v>474.89400000000001</v>
      </c>
      <c r="G47" s="33">
        <f t="shared" si="4"/>
        <v>25.905000000000001</v>
      </c>
      <c r="H47" s="33">
        <f t="shared" si="4"/>
        <v>348.721</v>
      </c>
      <c r="I47" s="33">
        <f t="shared" si="4"/>
        <v>374.62599999999998</v>
      </c>
      <c r="J47" s="59">
        <f>IF(G47=0,0,G47/D47)</f>
        <v>0.72138680033416869</v>
      </c>
      <c r="K47" s="59">
        <f>IF(H47=0,0,H47/E47)</f>
        <v>0.79438202759098275</v>
      </c>
      <c r="L47" s="59">
        <f>IF(I47&gt;0,I47/F47,0)</f>
        <v>0.78886235665222126</v>
      </c>
      <c r="M47" s="56">
        <f>SUM(M22:M24)</f>
        <v>124180.59999999999</v>
      </c>
      <c r="N47" s="34">
        <f>IF(M47=0,0,M47/I47)</f>
        <v>331.4788615846204</v>
      </c>
    </row>
  </sheetData>
  <sheetProtection password="CC53" sheet="1" formatCells="0" formatColumns="0" formatRows="0" insertColumns="0" insertRows="0" insertHyperlinks="0" deleteColumns="0" deleteRows="0" sort="0" autoFilter="0" pivotTables="0"/>
  <customSheetViews>
    <customSheetView guid="{0721A5A3-9522-4934-9C82-658F39FE139D}" topLeftCell="A4">
      <selection activeCell="B13" sqref="B13"/>
      <pageMargins left="0.31496062992125984" right="0.31496062992125984" top="0.74803149606299213" bottom="0.35433070866141736" header="0" footer="0"/>
      <printOptions horizontalCentered="1"/>
      <pageSetup paperSize="9" scale="75" orientation="landscape" r:id="rId1"/>
    </customSheetView>
  </customSheetViews>
  <mergeCells count="19">
    <mergeCell ref="A11:B11"/>
    <mergeCell ref="L13:N13"/>
    <mergeCell ref="L14:M14"/>
    <mergeCell ref="A1:G1"/>
    <mergeCell ref="L16:M16"/>
    <mergeCell ref="E2:G2"/>
    <mergeCell ref="A15:B15"/>
    <mergeCell ref="L15:M15"/>
    <mergeCell ref="C8:C10"/>
    <mergeCell ref="D8:F10"/>
    <mergeCell ref="L17:M17"/>
    <mergeCell ref="A19:N19"/>
    <mergeCell ref="A20:A21"/>
    <mergeCell ref="B20:C20"/>
    <mergeCell ref="D20:F20"/>
    <mergeCell ref="G20:I20"/>
    <mergeCell ref="N20:N21"/>
    <mergeCell ref="J20:L20"/>
    <mergeCell ref="M20:M21"/>
  </mergeCells>
  <phoneticPr fontId="20" type="noConversion"/>
  <printOptions horizontalCentered="1"/>
  <pageMargins left="0.31496062992125984" right="0.31496062992125984" top="0.74803149606299213" bottom="0.35433070866141736" header="0" footer="0"/>
  <pageSetup paperSize="9" scale="75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7"/>
  <sheetViews>
    <sheetView workbookViewId="0">
      <selection activeCell="N26" sqref="N26"/>
    </sheetView>
  </sheetViews>
  <sheetFormatPr defaultRowHeight="12.75" x14ac:dyDescent="0.2"/>
  <cols>
    <col min="1" max="1" width="32.7109375" style="2" customWidth="1"/>
    <col min="2" max="3" width="12.140625" style="2" customWidth="1"/>
    <col min="4" max="12" width="11.28515625" style="2" customWidth="1"/>
    <col min="13" max="13" width="12.5703125" style="2" customWidth="1"/>
    <col min="14" max="14" width="11.28515625" style="2" customWidth="1"/>
    <col min="15" max="15" width="10.42578125" style="2" customWidth="1"/>
    <col min="16" max="16384" width="9.140625" style="2"/>
  </cols>
  <sheetData>
    <row r="1" spans="1:14" ht="24" customHeight="1" x14ac:dyDescent="0.2">
      <c r="A1" s="170" t="s">
        <v>85</v>
      </c>
      <c r="B1" s="170"/>
      <c r="C1" s="170"/>
      <c r="D1" s="170"/>
      <c r="E1" s="170"/>
      <c r="F1" s="170"/>
      <c r="G1" s="170"/>
      <c r="H1" s="113">
        <f>янв!H1</f>
        <v>2023</v>
      </c>
      <c r="I1" s="1" t="s">
        <v>75</v>
      </c>
      <c r="J1" s="1"/>
      <c r="K1" s="1"/>
      <c r="L1" s="1"/>
      <c r="M1" s="1"/>
      <c r="N1" s="1"/>
    </row>
    <row r="2" spans="1:14" x14ac:dyDescent="0.2">
      <c r="A2" s="3" t="s">
        <v>26</v>
      </c>
      <c r="B2" s="151" t="s">
        <v>105</v>
      </c>
      <c r="E2" s="168" t="s">
        <v>55</v>
      </c>
      <c r="F2" s="168"/>
      <c r="G2" s="168"/>
    </row>
    <row r="3" spans="1:14" x14ac:dyDescent="0.2">
      <c r="A3" s="3" t="s">
        <v>0</v>
      </c>
      <c r="B3" s="167" t="s">
        <v>104</v>
      </c>
    </row>
    <row r="4" spans="1:14" x14ac:dyDescent="0.2">
      <c r="A4" s="4" t="s">
        <v>30</v>
      </c>
      <c r="B4" s="36">
        <v>40</v>
      </c>
    </row>
    <row r="5" spans="1:14" x14ac:dyDescent="0.2">
      <c r="A5" s="5" t="s">
        <v>28</v>
      </c>
      <c r="B5" s="134">
        <f>B6+B7</f>
        <v>5113</v>
      </c>
    </row>
    <row r="6" spans="1:14" x14ac:dyDescent="0.2">
      <c r="A6" s="6" t="s">
        <v>27</v>
      </c>
      <c r="B6" s="140">
        <v>561</v>
      </c>
    </row>
    <row r="7" spans="1:14" ht="13.5" thickBot="1" x14ac:dyDescent="0.25">
      <c r="A7" s="7" t="s">
        <v>29</v>
      </c>
      <c r="B7" s="141">
        <v>4552</v>
      </c>
    </row>
    <row r="8" spans="1:14" x14ac:dyDescent="0.2">
      <c r="A8" s="8" t="s">
        <v>31</v>
      </c>
      <c r="B8" s="126">
        <v>689141.64</v>
      </c>
      <c r="C8" s="108"/>
    </row>
    <row r="9" spans="1:14" x14ac:dyDescent="0.2">
      <c r="A9" s="9" t="s">
        <v>32</v>
      </c>
      <c r="B9" s="127">
        <f>M45</f>
        <v>678869.08000000007</v>
      </c>
      <c r="C9" s="108"/>
    </row>
    <row r="10" spans="1:14" ht="13.5" thickBot="1" x14ac:dyDescent="0.25">
      <c r="A10" s="11" t="s">
        <v>33</v>
      </c>
      <c r="B10" s="128">
        <f>B8-B9</f>
        <v>10272.559999999939</v>
      </c>
      <c r="C10" s="108"/>
    </row>
    <row r="11" spans="1:14" x14ac:dyDescent="0.2">
      <c r="A11" s="172" t="s">
        <v>40</v>
      </c>
      <c r="B11" s="172"/>
    </row>
    <row r="12" spans="1:14" x14ac:dyDescent="0.2">
      <c r="A12" s="3" t="s">
        <v>34</v>
      </c>
      <c r="B12" s="12">
        <v>131</v>
      </c>
    </row>
    <row r="13" spans="1:14" ht="12.75" customHeight="1" x14ac:dyDescent="0.2">
      <c r="A13" s="3" t="s">
        <v>2</v>
      </c>
      <c r="B13" s="125">
        <f>IF(M45&gt;0,B8/B5,0)</f>
        <v>134.78224916878546</v>
      </c>
      <c r="L13" s="176" t="s">
        <v>49</v>
      </c>
      <c r="M13" s="176"/>
      <c r="N13" s="176"/>
    </row>
    <row r="14" spans="1:14" x14ac:dyDescent="0.2">
      <c r="A14" s="13" t="s">
        <v>3</v>
      </c>
      <c r="B14" s="14">
        <f>B13/B12</f>
        <v>1.0288721310594309</v>
      </c>
      <c r="E14" s="40"/>
      <c r="L14" s="169" t="s">
        <v>50</v>
      </c>
      <c r="M14" s="169"/>
      <c r="N14" s="39">
        <v>2</v>
      </c>
    </row>
    <row r="15" spans="1:14" x14ac:dyDescent="0.2">
      <c r="A15" s="180" t="s">
        <v>41</v>
      </c>
      <c r="B15" s="180"/>
      <c r="E15" s="41"/>
      <c r="L15" s="169" t="s">
        <v>53</v>
      </c>
      <c r="M15" s="169"/>
      <c r="N15" s="39">
        <v>1.25</v>
      </c>
    </row>
    <row r="16" spans="1:14" x14ac:dyDescent="0.2">
      <c r="A16" s="3" t="s">
        <v>42</v>
      </c>
      <c r="B16" s="15">
        <f>J45</f>
        <v>0.8843413289916302</v>
      </c>
      <c r="L16" s="169" t="s">
        <v>52</v>
      </c>
      <c r="M16" s="169"/>
      <c r="N16" s="39">
        <v>2.63</v>
      </c>
    </row>
    <row r="17" spans="1:14" ht="13.5" thickBot="1" x14ac:dyDescent="0.25">
      <c r="A17" s="3" t="s">
        <v>43</v>
      </c>
      <c r="B17" s="16">
        <f>K45</f>
        <v>0.95726047930344094</v>
      </c>
      <c r="L17" s="169" t="s">
        <v>51</v>
      </c>
      <c r="M17" s="169"/>
      <c r="N17" s="39">
        <v>8.33</v>
      </c>
    </row>
    <row r="18" spans="1:14" ht="18.75" thickBot="1" x14ac:dyDescent="0.25">
      <c r="A18" s="17" t="s">
        <v>44</v>
      </c>
      <c r="B18" s="18">
        <f>L45</f>
        <v>0.94991487523963658</v>
      </c>
    </row>
    <row r="19" spans="1:14" ht="18.75" customHeight="1" x14ac:dyDescent="0.2">
      <c r="A19" s="174" t="s">
        <v>1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</row>
    <row r="20" spans="1:14" s="19" customFormat="1" ht="39" customHeight="1" x14ac:dyDescent="0.2">
      <c r="A20" s="181"/>
      <c r="B20" s="178" t="s">
        <v>37</v>
      </c>
      <c r="C20" s="178"/>
      <c r="D20" s="177" t="s">
        <v>38</v>
      </c>
      <c r="E20" s="177"/>
      <c r="F20" s="178"/>
      <c r="G20" s="177" t="s">
        <v>39</v>
      </c>
      <c r="H20" s="178"/>
      <c r="I20" s="178"/>
      <c r="J20" s="179" t="s">
        <v>4</v>
      </c>
      <c r="K20" s="180"/>
      <c r="L20" s="180"/>
      <c r="M20" s="173" t="s">
        <v>46</v>
      </c>
      <c r="N20" s="173" t="s">
        <v>47</v>
      </c>
    </row>
    <row r="21" spans="1:14" s="19" customFormat="1" x14ac:dyDescent="0.2">
      <c r="A21" s="181"/>
      <c r="B21" s="46" t="s">
        <v>27</v>
      </c>
      <c r="C21" s="46" t="s">
        <v>29</v>
      </c>
      <c r="D21" s="20" t="s">
        <v>27</v>
      </c>
      <c r="E21" s="20" t="s">
        <v>29</v>
      </c>
      <c r="F21" s="20" t="s">
        <v>5</v>
      </c>
      <c r="G21" s="20" t="s">
        <v>27</v>
      </c>
      <c r="H21" s="20" t="s">
        <v>29</v>
      </c>
      <c r="I21" s="20" t="s">
        <v>5</v>
      </c>
      <c r="J21" s="20" t="s">
        <v>27</v>
      </c>
      <c r="K21" s="20" t="s">
        <v>29</v>
      </c>
      <c r="L21" s="21" t="s">
        <v>45</v>
      </c>
      <c r="M21" s="173"/>
      <c r="N21" s="173"/>
    </row>
    <row r="22" spans="1:14" x14ac:dyDescent="0.2">
      <c r="A22" s="22" t="s">
        <v>6</v>
      </c>
      <c r="B22" s="60">
        <v>0.05</v>
      </c>
      <c r="C22" s="60">
        <v>5.5E-2</v>
      </c>
      <c r="D22" s="24">
        <f>B6*B22</f>
        <v>28.05</v>
      </c>
      <c r="E22" s="24">
        <f>B7*C22</f>
        <v>250.36</v>
      </c>
      <c r="F22" s="24">
        <f>D22+E22</f>
        <v>278.41000000000003</v>
      </c>
      <c r="G22" s="37">
        <v>17.678999999999998</v>
      </c>
      <c r="H22" s="37">
        <v>180.38900000000001</v>
      </c>
      <c r="I22" s="25">
        <f>G22+H22</f>
        <v>198.06800000000001</v>
      </c>
      <c r="J22" s="26">
        <f>IF(D22&gt;0,G22/D22,0)</f>
        <v>0.63026737967914437</v>
      </c>
      <c r="K22" s="26">
        <f>IF(E22&gt;0,H22/E22,0)</f>
        <v>0.720518453427065</v>
      </c>
      <c r="L22" s="27">
        <f>IF(I22&gt;0,I22/F22,0)</f>
        <v>0.71142559534499472</v>
      </c>
      <c r="M22" s="38">
        <v>82365</v>
      </c>
      <c r="N22" s="28">
        <f>IF(I22&gt;0,M22/I22,0)</f>
        <v>415.84203404891247</v>
      </c>
    </row>
    <row r="23" spans="1:14" x14ac:dyDescent="0.2">
      <c r="A23" s="22" t="s">
        <v>7</v>
      </c>
      <c r="B23" s="60">
        <v>0.02</v>
      </c>
      <c r="C23" s="60">
        <v>2.4E-2</v>
      </c>
      <c r="D23" s="24">
        <f>B6*B23</f>
        <v>11.22</v>
      </c>
      <c r="E23" s="24">
        <f>B7*C23</f>
        <v>109.248</v>
      </c>
      <c r="F23" s="24">
        <f t="shared" ref="F23:F43" si="0">D23+E23</f>
        <v>120.468</v>
      </c>
      <c r="G23" s="37">
        <v>10.531000000000001</v>
      </c>
      <c r="H23" s="37">
        <v>128.333</v>
      </c>
      <c r="I23" s="25">
        <f t="shared" ref="I23:I43" si="1">G23+H23</f>
        <v>138.864</v>
      </c>
      <c r="J23" s="26">
        <f t="shared" ref="J23:L44" si="2">IF(D23&gt;0,G23/D23,0)</f>
        <v>0.93859180035650625</v>
      </c>
      <c r="K23" s="26">
        <f t="shared" si="2"/>
        <v>1.1746942735793791</v>
      </c>
      <c r="L23" s="27">
        <f t="shared" si="2"/>
        <v>1.1527044526347245</v>
      </c>
      <c r="M23" s="38">
        <v>32590.959999999999</v>
      </c>
      <c r="N23" s="28">
        <f t="shared" ref="N23:N43" si="3">IF(I23&gt;0,M23/I23,0)</f>
        <v>234.69696969696969</v>
      </c>
    </row>
    <row r="24" spans="1:14" x14ac:dyDescent="0.2">
      <c r="A24" s="22" t="s">
        <v>97</v>
      </c>
      <c r="B24" s="152">
        <v>0.02</v>
      </c>
      <c r="C24" s="60">
        <v>2.5000000000000001E-2</v>
      </c>
      <c r="D24" s="24">
        <f>B6*B24</f>
        <v>11.22</v>
      </c>
      <c r="E24" s="24">
        <f>B7*C24</f>
        <v>113.80000000000001</v>
      </c>
      <c r="F24" s="24">
        <f>D24+E24</f>
        <v>125.02000000000001</v>
      </c>
      <c r="G24" s="37">
        <v>9.6159999999999997</v>
      </c>
      <c r="H24" s="37">
        <v>103.38</v>
      </c>
      <c r="I24" s="25">
        <f>G24+H24</f>
        <v>112.996</v>
      </c>
      <c r="J24" s="26">
        <f>IF(D24&gt;0,G24/D24,0)</f>
        <v>0.85704099821746871</v>
      </c>
      <c r="K24" s="26">
        <f>IF(E24&gt;0,H24/E24,0)</f>
        <v>0.9084358523725834</v>
      </c>
      <c r="L24" s="27">
        <f>IF(F24&gt;0,I24/F24,0)</f>
        <v>0.90382338825787867</v>
      </c>
      <c r="M24" s="38">
        <v>32376.82</v>
      </c>
      <c r="N24" s="28">
        <f>IF(I24&gt;0,M24/I24,0)</f>
        <v>286.53067365216469</v>
      </c>
    </row>
    <row r="25" spans="1:14" x14ac:dyDescent="0.2">
      <c r="A25" s="22" t="s">
        <v>8</v>
      </c>
      <c r="B25" s="23">
        <v>3.2000000000000001E-2</v>
      </c>
      <c r="C25" s="23">
        <v>3.6999999999999998E-2</v>
      </c>
      <c r="D25" s="24">
        <f>B6*B25</f>
        <v>17.952000000000002</v>
      </c>
      <c r="E25" s="24">
        <f>B7*C25</f>
        <v>168.42399999999998</v>
      </c>
      <c r="F25" s="24">
        <f t="shared" si="0"/>
        <v>186.37599999999998</v>
      </c>
      <c r="G25" s="37">
        <v>15.395</v>
      </c>
      <c r="H25" s="37">
        <v>149.41200000000001</v>
      </c>
      <c r="I25" s="25">
        <f t="shared" si="1"/>
        <v>164.80700000000002</v>
      </c>
      <c r="J25" s="26">
        <f t="shared" si="2"/>
        <v>0.8575646167557931</v>
      </c>
      <c r="K25" s="26">
        <f t="shared" si="2"/>
        <v>0.88711822543105512</v>
      </c>
      <c r="L25" s="27">
        <f t="shared" si="2"/>
        <v>0.88427158003176398</v>
      </c>
      <c r="M25" s="38">
        <v>34041.17</v>
      </c>
      <c r="N25" s="28">
        <f t="shared" si="3"/>
        <v>206.55172413793099</v>
      </c>
    </row>
    <row r="26" spans="1:14" x14ac:dyDescent="0.2">
      <c r="A26" s="22" t="s">
        <v>35</v>
      </c>
      <c r="B26" s="23">
        <v>1.7999999999999999E-2</v>
      </c>
      <c r="C26" s="23">
        <v>2.1000000000000001E-2</v>
      </c>
      <c r="D26" s="24">
        <f>B6*B26</f>
        <v>10.097999999999999</v>
      </c>
      <c r="E26" s="24">
        <f>B7*C26</f>
        <v>95.592000000000013</v>
      </c>
      <c r="F26" s="24">
        <f t="shared" si="0"/>
        <v>105.69000000000001</v>
      </c>
      <c r="G26" s="37">
        <v>8.7520000000000007</v>
      </c>
      <c r="H26" s="37">
        <v>90.775000000000006</v>
      </c>
      <c r="I26" s="25">
        <f t="shared" si="1"/>
        <v>99.527000000000001</v>
      </c>
      <c r="J26" s="26">
        <f t="shared" si="2"/>
        <v>0.86670627847098447</v>
      </c>
      <c r="K26" s="26">
        <f t="shared" si="2"/>
        <v>0.94960875387061672</v>
      </c>
      <c r="L26" s="27">
        <f t="shared" si="2"/>
        <v>0.94168795534109173</v>
      </c>
      <c r="M26" s="38">
        <v>50047.14</v>
      </c>
      <c r="N26" s="28">
        <f t="shared" si="3"/>
        <v>502.84987993207875</v>
      </c>
    </row>
    <row r="27" spans="1:14" x14ac:dyDescent="0.2">
      <c r="A27" s="22" t="s">
        <v>36</v>
      </c>
      <c r="B27" s="23">
        <v>8.9999999999999993E-3</v>
      </c>
      <c r="C27" s="23">
        <v>1.0999999999999999E-2</v>
      </c>
      <c r="D27" s="24">
        <f>B6*B27</f>
        <v>5.0489999999999995</v>
      </c>
      <c r="E27" s="24">
        <f>B7*C27</f>
        <v>50.071999999999996</v>
      </c>
      <c r="F27" s="24">
        <f t="shared" si="0"/>
        <v>55.120999999999995</v>
      </c>
      <c r="G27" s="37">
        <v>3.7519999999999998</v>
      </c>
      <c r="H27" s="37">
        <v>42.569000000000003</v>
      </c>
      <c r="I27" s="25">
        <f t="shared" si="1"/>
        <v>46.321000000000005</v>
      </c>
      <c r="J27" s="26">
        <f t="shared" si="2"/>
        <v>0.74311744899980192</v>
      </c>
      <c r="K27" s="26">
        <f t="shared" si="2"/>
        <v>0.85015577568301659</v>
      </c>
      <c r="L27" s="27">
        <f t="shared" si="2"/>
        <v>0.84035122729994027</v>
      </c>
      <c r="M27" s="38">
        <v>4872.97</v>
      </c>
      <c r="N27" s="28">
        <f t="shared" si="3"/>
        <v>105.2000172707843</v>
      </c>
    </row>
    <row r="28" spans="1:14" x14ac:dyDescent="0.2">
      <c r="A28" s="30" t="s">
        <v>9</v>
      </c>
      <c r="B28" s="23">
        <v>0.39</v>
      </c>
      <c r="C28" s="23">
        <v>0.45</v>
      </c>
      <c r="D28" s="24">
        <f>B6*B28</f>
        <v>218.79000000000002</v>
      </c>
      <c r="E28" s="24">
        <f>B7*C28</f>
        <v>2048.4</v>
      </c>
      <c r="F28" s="24">
        <f t="shared" si="0"/>
        <v>2267.19</v>
      </c>
      <c r="G28" s="37">
        <v>199.499</v>
      </c>
      <c r="H28" s="37">
        <v>2044.4290000000001</v>
      </c>
      <c r="I28" s="25">
        <f t="shared" si="1"/>
        <v>2243.9279999999999</v>
      </c>
      <c r="J28" s="26">
        <f t="shared" si="2"/>
        <v>0.91182869418163526</v>
      </c>
      <c r="K28" s="26">
        <f t="shared" si="2"/>
        <v>0.99806141378636981</v>
      </c>
      <c r="L28" s="27">
        <f t="shared" si="2"/>
        <v>0.98973972185833559</v>
      </c>
      <c r="M28" s="38">
        <v>138809.29</v>
      </c>
      <c r="N28" s="28">
        <f t="shared" si="3"/>
        <v>61.859957182226886</v>
      </c>
    </row>
    <row r="29" spans="1:14" x14ac:dyDescent="0.2">
      <c r="A29" s="22" t="s">
        <v>10</v>
      </c>
      <c r="B29" s="23">
        <v>0.03</v>
      </c>
      <c r="C29" s="23">
        <v>0.04</v>
      </c>
      <c r="D29" s="24">
        <f>B6*B29</f>
        <v>16.829999999999998</v>
      </c>
      <c r="E29" s="24">
        <f>B7*C29</f>
        <v>182.08</v>
      </c>
      <c r="F29" s="24">
        <f t="shared" si="0"/>
        <v>198.91000000000003</v>
      </c>
      <c r="G29" s="37">
        <v>16.286000000000001</v>
      </c>
      <c r="H29" s="37">
        <v>191.54900000000001</v>
      </c>
      <c r="I29" s="25">
        <f t="shared" si="1"/>
        <v>207.83500000000001</v>
      </c>
      <c r="J29" s="26">
        <f t="shared" si="2"/>
        <v>0.9676767676767678</v>
      </c>
      <c r="K29" s="26">
        <f t="shared" si="2"/>
        <v>1.0520046133567662</v>
      </c>
      <c r="L29" s="27">
        <f t="shared" si="2"/>
        <v>1.0448695389874816</v>
      </c>
      <c r="M29" s="38">
        <v>41778</v>
      </c>
      <c r="N29" s="28">
        <f t="shared" si="3"/>
        <v>201.01522842639594</v>
      </c>
    </row>
    <row r="30" spans="1:14" x14ac:dyDescent="0.2">
      <c r="A30" s="22" t="s">
        <v>11</v>
      </c>
      <c r="B30" s="23">
        <v>8.9999999999999993E-3</v>
      </c>
      <c r="C30" s="23">
        <v>1.0999999999999999E-2</v>
      </c>
      <c r="D30" s="24">
        <f>B6*B30</f>
        <v>5.0489999999999995</v>
      </c>
      <c r="E30" s="24">
        <f>B7*C30</f>
        <v>50.071999999999996</v>
      </c>
      <c r="F30" s="24">
        <f t="shared" si="0"/>
        <v>55.120999999999995</v>
      </c>
      <c r="G30" s="37">
        <v>4.2430000000000003</v>
      </c>
      <c r="H30" s="37">
        <v>57.423999999999999</v>
      </c>
      <c r="I30" s="25">
        <f t="shared" si="1"/>
        <v>61.667000000000002</v>
      </c>
      <c r="J30" s="26">
        <f t="shared" si="2"/>
        <v>0.84036442859972282</v>
      </c>
      <c r="K30" s="26">
        <f t="shared" si="2"/>
        <v>1.1468285668637164</v>
      </c>
      <c r="L30" s="27">
        <f t="shared" si="2"/>
        <v>1.1187569166016582</v>
      </c>
      <c r="M30" s="38">
        <v>10804.06</v>
      </c>
      <c r="N30" s="28">
        <f t="shared" si="3"/>
        <v>175.20002594580569</v>
      </c>
    </row>
    <row r="31" spans="1:14" x14ac:dyDescent="0.2">
      <c r="A31" s="22" t="s">
        <v>12</v>
      </c>
      <c r="B31" s="23">
        <v>4.0000000000000001E-3</v>
      </c>
      <c r="C31" s="23">
        <v>6.0000000000000001E-3</v>
      </c>
      <c r="D31" s="24">
        <f>B6*B31</f>
        <v>2.2440000000000002</v>
      </c>
      <c r="E31" s="24">
        <f>B7*C31</f>
        <v>27.312000000000001</v>
      </c>
      <c r="F31" s="24">
        <f t="shared" si="0"/>
        <v>29.556000000000001</v>
      </c>
      <c r="G31" s="37">
        <v>2.266</v>
      </c>
      <c r="H31" s="37">
        <v>24.341000000000001</v>
      </c>
      <c r="I31" s="25">
        <f t="shared" si="1"/>
        <v>26.606999999999999</v>
      </c>
      <c r="J31" s="26">
        <f t="shared" si="2"/>
        <v>1.0098039215686274</v>
      </c>
      <c r="K31" s="26">
        <f t="shared" si="2"/>
        <v>0.89121997656707674</v>
      </c>
      <c r="L31" s="27">
        <f t="shared" si="2"/>
        <v>0.90022330491270808</v>
      </c>
      <c r="M31" s="38">
        <v>12886.62</v>
      </c>
      <c r="N31" s="28">
        <f t="shared" si="3"/>
        <v>484.33194272184016</v>
      </c>
    </row>
    <row r="32" spans="1:14" x14ac:dyDescent="0.2">
      <c r="A32" s="22" t="s">
        <v>13</v>
      </c>
      <c r="B32" s="23">
        <v>1</v>
      </c>
      <c r="C32" s="23">
        <v>1</v>
      </c>
      <c r="D32" s="24">
        <f>B6*B32</f>
        <v>561</v>
      </c>
      <c r="E32" s="24">
        <f>B7*C32</f>
        <v>4552</v>
      </c>
      <c r="F32" s="24">
        <f t="shared" si="0"/>
        <v>5113</v>
      </c>
      <c r="G32" s="37">
        <v>478.7</v>
      </c>
      <c r="H32" s="37">
        <v>4319.3</v>
      </c>
      <c r="I32" s="25">
        <f t="shared" si="1"/>
        <v>4798</v>
      </c>
      <c r="J32" s="26">
        <f t="shared" si="2"/>
        <v>0.85329768270944739</v>
      </c>
      <c r="K32" s="26">
        <f t="shared" si="2"/>
        <v>0.94887961335676629</v>
      </c>
      <c r="L32" s="27">
        <f t="shared" si="2"/>
        <v>0.93839233326814009</v>
      </c>
      <c r="M32" s="38">
        <v>31139.02</v>
      </c>
      <c r="N32" s="28">
        <f t="shared" si="3"/>
        <v>6.49</v>
      </c>
    </row>
    <row r="33" spans="1:14" x14ac:dyDescent="0.2">
      <c r="A33" s="22" t="s">
        <v>14</v>
      </c>
      <c r="B33" s="23">
        <v>2.5000000000000001E-2</v>
      </c>
      <c r="C33" s="23">
        <v>2.9000000000000001E-2</v>
      </c>
      <c r="D33" s="24">
        <f>B6*B33</f>
        <v>14.025</v>
      </c>
      <c r="E33" s="24">
        <f>B7*C33</f>
        <v>132.00800000000001</v>
      </c>
      <c r="F33" s="24">
        <f t="shared" si="0"/>
        <v>146.03300000000002</v>
      </c>
      <c r="G33" s="37">
        <v>10.227</v>
      </c>
      <c r="H33" s="37">
        <v>135.07300000000001</v>
      </c>
      <c r="I33" s="25">
        <f t="shared" si="1"/>
        <v>145.30000000000001</v>
      </c>
      <c r="J33" s="26">
        <f t="shared" si="2"/>
        <v>0.72919786096256689</v>
      </c>
      <c r="K33" s="26">
        <f t="shared" si="2"/>
        <v>1.0232182898006181</v>
      </c>
      <c r="L33" s="27">
        <f t="shared" si="2"/>
        <v>0.99498058657974564</v>
      </c>
      <c r="M33" s="38">
        <v>4213.7</v>
      </c>
      <c r="N33" s="28">
        <f t="shared" si="3"/>
        <v>28.999999999999996</v>
      </c>
    </row>
    <row r="34" spans="1:14" x14ac:dyDescent="0.2">
      <c r="A34" s="22" t="s">
        <v>15</v>
      </c>
      <c r="B34" s="23">
        <v>0.03</v>
      </c>
      <c r="C34" s="23">
        <v>4.2999999999999997E-2</v>
      </c>
      <c r="D34" s="24">
        <f>B6*B34</f>
        <v>16.829999999999998</v>
      </c>
      <c r="E34" s="24">
        <f>B7*C34</f>
        <v>195.73599999999999</v>
      </c>
      <c r="F34" s="24">
        <f t="shared" si="0"/>
        <v>212.56599999999997</v>
      </c>
      <c r="G34" s="37">
        <v>14.821999999999999</v>
      </c>
      <c r="H34" s="37">
        <v>173.84399999999999</v>
      </c>
      <c r="I34" s="25">
        <f t="shared" si="1"/>
        <v>188.666</v>
      </c>
      <c r="J34" s="26">
        <f t="shared" si="2"/>
        <v>0.88068924539512783</v>
      </c>
      <c r="K34" s="26">
        <f t="shared" si="2"/>
        <v>0.88815547472105283</v>
      </c>
      <c r="L34" s="27">
        <f t="shared" si="2"/>
        <v>0.88756433296011605</v>
      </c>
      <c r="M34" s="38">
        <v>8491.1299999999992</v>
      </c>
      <c r="N34" s="28">
        <f t="shared" si="3"/>
        <v>45.006148431619899</v>
      </c>
    </row>
    <row r="35" spans="1:14" x14ac:dyDescent="0.2">
      <c r="A35" s="22" t="s">
        <v>16</v>
      </c>
      <c r="B35" s="23">
        <v>8.0000000000000002E-3</v>
      </c>
      <c r="C35" s="23">
        <v>1.2E-2</v>
      </c>
      <c r="D35" s="24">
        <f>B6*B35</f>
        <v>4.4880000000000004</v>
      </c>
      <c r="E35" s="24">
        <f>B7*C35</f>
        <v>54.624000000000002</v>
      </c>
      <c r="F35" s="24">
        <f t="shared" si="0"/>
        <v>59.112000000000002</v>
      </c>
      <c r="G35" s="37">
        <v>3.8540000000000001</v>
      </c>
      <c r="H35" s="37">
        <v>45.386000000000003</v>
      </c>
      <c r="I35" s="25">
        <f t="shared" si="1"/>
        <v>49.24</v>
      </c>
      <c r="J35" s="26">
        <f t="shared" si="2"/>
        <v>0.85873440285204983</v>
      </c>
      <c r="K35" s="26">
        <f t="shared" si="2"/>
        <v>0.83088019917984768</v>
      </c>
      <c r="L35" s="27">
        <f t="shared" si="2"/>
        <v>0.83299499255650289</v>
      </c>
      <c r="M35" s="38">
        <v>1823.45</v>
      </c>
      <c r="N35" s="28">
        <f t="shared" si="3"/>
        <v>37.031884646628754</v>
      </c>
    </row>
    <row r="36" spans="1:14" x14ac:dyDescent="0.2">
      <c r="A36" s="22" t="s">
        <v>17</v>
      </c>
      <c r="B36" s="23">
        <v>2.5000000000000001E-2</v>
      </c>
      <c r="C36" s="23">
        <v>0.03</v>
      </c>
      <c r="D36" s="24">
        <f>B6*B36</f>
        <v>14.025</v>
      </c>
      <c r="E36" s="24">
        <f>B7*C36</f>
        <v>136.56</v>
      </c>
      <c r="F36" s="24">
        <f t="shared" si="0"/>
        <v>150.58500000000001</v>
      </c>
      <c r="G36" s="37">
        <v>13.006</v>
      </c>
      <c r="H36" s="37">
        <v>136.102</v>
      </c>
      <c r="I36" s="25">
        <f t="shared" si="1"/>
        <v>149.108</v>
      </c>
      <c r="J36" s="26">
        <f t="shared" si="2"/>
        <v>0.92734402852049913</v>
      </c>
      <c r="K36" s="26">
        <f t="shared" si="2"/>
        <v>0.99664616285881669</v>
      </c>
      <c r="L36" s="27">
        <f t="shared" si="2"/>
        <v>0.99019158614735858</v>
      </c>
      <c r="M36" s="38">
        <v>9542.9</v>
      </c>
      <c r="N36" s="28">
        <f t="shared" si="3"/>
        <v>63.999919521420708</v>
      </c>
    </row>
    <row r="37" spans="1:14" x14ac:dyDescent="0.2">
      <c r="A37" s="22" t="s">
        <v>18</v>
      </c>
      <c r="B37" s="23">
        <v>1.2E-2</v>
      </c>
      <c r="C37" s="23">
        <v>0.02</v>
      </c>
      <c r="D37" s="24">
        <f>B6*B37</f>
        <v>6.7320000000000002</v>
      </c>
      <c r="E37" s="24">
        <f>B7*C37</f>
        <v>91.04</v>
      </c>
      <c r="F37" s="24">
        <f t="shared" si="0"/>
        <v>97.772000000000006</v>
      </c>
      <c r="G37" s="37">
        <v>3.851</v>
      </c>
      <c r="H37" s="37">
        <v>70.448999999999998</v>
      </c>
      <c r="I37" s="25">
        <f t="shared" si="1"/>
        <v>74.3</v>
      </c>
      <c r="J37" s="26">
        <f t="shared" si="2"/>
        <v>0.57204396910279265</v>
      </c>
      <c r="K37" s="26">
        <f t="shared" si="2"/>
        <v>0.77382469244288221</v>
      </c>
      <c r="L37" s="27">
        <f t="shared" si="2"/>
        <v>0.75993126866587568</v>
      </c>
      <c r="M37" s="38">
        <v>8418.48</v>
      </c>
      <c r="N37" s="28">
        <f t="shared" si="3"/>
        <v>113.30390309555854</v>
      </c>
    </row>
    <row r="38" spans="1:14" x14ac:dyDescent="0.2">
      <c r="A38" s="22" t="s">
        <v>19</v>
      </c>
      <c r="B38" s="23">
        <v>8.9999999999999993E-3</v>
      </c>
      <c r="C38" s="23">
        <v>1.0999999999999999E-2</v>
      </c>
      <c r="D38" s="24">
        <f>B6*B38</f>
        <v>5.0489999999999995</v>
      </c>
      <c r="E38" s="24">
        <f>B7*C38</f>
        <v>50.071999999999996</v>
      </c>
      <c r="F38" s="24">
        <f t="shared" si="0"/>
        <v>55.120999999999995</v>
      </c>
      <c r="G38" s="37">
        <v>4.9260000000000002</v>
      </c>
      <c r="H38" s="37">
        <v>55.802</v>
      </c>
      <c r="I38" s="25">
        <f t="shared" si="1"/>
        <v>60.728000000000002</v>
      </c>
      <c r="J38" s="26">
        <f t="shared" si="2"/>
        <v>0.97563874034462283</v>
      </c>
      <c r="K38" s="26">
        <f t="shared" si="2"/>
        <v>1.1144352132928583</v>
      </c>
      <c r="L38" s="27">
        <f t="shared" si="2"/>
        <v>1.1017216668783223</v>
      </c>
      <c r="M38" s="38">
        <v>7792.12</v>
      </c>
      <c r="N38" s="28">
        <f t="shared" si="3"/>
        <v>128.31181662495058</v>
      </c>
    </row>
    <row r="39" spans="1:14" x14ac:dyDescent="0.2">
      <c r="A39" s="22" t="s">
        <v>20</v>
      </c>
      <c r="B39" s="23">
        <v>9.5000000000000001E-2</v>
      </c>
      <c r="C39" s="23">
        <v>0.1</v>
      </c>
      <c r="D39" s="24">
        <f>B6*B39</f>
        <v>53.295000000000002</v>
      </c>
      <c r="E39" s="24">
        <f>B7*C39</f>
        <v>455.20000000000005</v>
      </c>
      <c r="F39" s="24">
        <f t="shared" si="0"/>
        <v>508.49500000000006</v>
      </c>
      <c r="G39" s="37">
        <v>69.608000000000004</v>
      </c>
      <c r="H39" s="37">
        <v>590.39200000000005</v>
      </c>
      <c r="I39" s="25">
        <f t="shared" si="1"/>
        <v>660</v>
      </c>
      <c r="J39" s="26">
        <f t="shared" si="2"/>
        <v>1.3060887512899897</v>
      </c>
      <c r="K39" s="26">
        <f t="shared" si="2"/>
        <v>1.2969947275922671</v>
      </c>
      <c r="L39" s="27">
        <f t="shared" si="2"/>
        <v>1.2979478657607251</v>
      </c>
      <c r="M39" s="38">
        <v>45750</v>
      </c>
      <c r="N39" s="28">
        <f t="shared" si="3"/>
        <v>69.318181818181813</v>
      </c>
    </row>
    <row r="40" spans="1:14" x14ac:dyDescent="0.2">
      <c r="A40" s="22" t="s">
        <v>21</v>
      </c>
      <c r="B40" s="23">
        <v>0.1</v>
      </c>
      <c r="C40" s="23">
        <v>0.1</v>
      </c>
      <c r="D40" s="24">
        <f>B6*B40</f>
        <v>56.1</v>
      </c>
      <c r="E40" s="24">
        <f>B7*C40</f>
        <v>455.20000000000005</v>
      </c>
      <c r="F40" s="24">
        <f t="shared" si="0"/>
        <v>511.30000000000007</v>
      </c>
      <c r="G40" s="37">
        <v>56</v>
      </c>
      <c r="H40" s="37">
        <v>457.6</v>
      </c>
      <c r="I40" s="25">
        <f t="shared" si="1"/>
        <v>513.6</v>
      </c>
      <c r="J40" s="26">
        <f t="shared" si="2"/>
        <v>0.99821746880570406</v>
      </c>
      <c r="K40" s="26">
        <f t="shared" si="2"/>
        <v>1.0052724077328645</v>
      </c>
      <c r="L40" s="27">
        <f t="shared" si="2"/>
        <v>1.0044983375708976</v>
      </c>
      <c r="M40" s="38">
        <v>19260.86</v>
      </c>
      <c r="N40" s="28">
        <f t="shared" si="3"/>
        <v>37.50167445482866</v>
      </c>
    </row>
    <row r="41" spans="1:14" x14ac:dyDescent="0.2">
      <c r="A41" s="22" t="s">
        <v>22</v>
      </c>
      <c r="B41" s="60">
        <v>0.12</v>
      </c>
      <c r="C41" s="60">
        <v>0.14000000000000001</v>
      </c>
      <c r="D41" s="24">
        <f>B6*B41</f>
        <v>67.319999999999993</v>
      </c>
      <c r="E41" s="24">
        <f>B7*C41</f>
        <v>637.28000000000009</v>
      </c>
      <c r="F41" s="24">
        <f t="shared" si="0"/>
        <v>704.60000000000014</v>
      </c>
      <c r="G41" s="37">
        <v>48.701999999999998</v>
      </c>
      <c r="H41" s="37">
        <v>517.61900000000003</v>
      </c>
      <c r="I41" s="25">
        <f t="shared" si="1"/>
        <v>566.32100000000003</v>
      </c>
      <c r="J41" s="26">
        <f t="shared" si="2"/>
        <v>0.72344028520499115</v>
      </c>
      <c r="K41" s="26">
        <f t="shared" si="2"/>
        <v>0.81223167210645231</v>
      </c>
      <c r="L41" s="27">
        <f t="shared" si="2"/>
        <v>0.8037482259437978</v>
      </c>
      <c r="M41" s="38">
        <v>16612.099999999999</v>
      </c>
      <c r="N41" s="28">
        <f t="shared" si="3"/>
        <v>29.333363940238836</v>
      </c>
    </row>
    <row r="42" spans="1:14" x14ac:dyDescent="0.2">
      <c r="A42" s="22" t="s">
        <v>23</v>
      </c>
      <c r="B42" s="23">
        <v>0.18</v>
      </c>
      <c r="C42" s="23">
        <v>0.22</v>
      </c>
      <c r="D42" s="24">
        <f>B6*B42</f>
        <v>100.97999999999999</v>
      </c>
      <c r="E42" s="24">
        <f>B7*C42</f>
        <v>1001.44</v>
      </c>
      <c r="F42" s="24">
        <f t="shared" si="0"/>
        <v>1102.42</v>
      </c>
      <c r="G42" s="37">
        <v>87.599000000000004</v>
      </c>
      <c r="H42" s="37">
        <v>912.67399999999998</v>
      </c>
      <c r="I42" s="25">
        <f t="shared" si="1"/>
        <v>1000.273</v>
      </c>
      <c r="J42" s="26">
        <f t="shared" si="2"/>
        <v>0.86748861160625879</v>
      </c>
      <c r="K42" s="26">
        <f t="shared" si="2"/>
        <v>0.91136163923949509</v>
      </c>
      <c r="L42" s="27">
        <f t="shared" si="2"/>
        <v>0.90734293644890329</v>
      </c>
      <c r="M42" s="38">
        <v>52135.91</v>
      </c>
      <c r="N42" s="28">
        <f t="shared" si="3"/>
        <v>52.12168078114675</v>
      </c>
    </row>
    <row r="43" spans="1:14" x14ac:dyDescent="0.2">
      <c r="A43" s="22" t="s">
        <v>24</v>
      </c>
      <c r="B43" s="23">
        <v>0.04</v>
      </c>
      <c r="C43" s="23">
        <v>0.05</v>
      </c>
      <c r="D43" s="24">
        <f>B6*B43</f>
        <v>22.44</v>
      </c>
      <c r="E43" s="24">
        <f>B7*C43</f>
        <v>227.60000000000002</v>
      </c>
      <c r="F43" s="24">
        <f t="shared" si="0"/>
        <v>250.04000000000002</v>
      </c>
      <c r="G43" s="37">
        <v>21.92</v>
      </c>
      <c r="H43" s="37">
        <v>202.78</v>
      </c>
      <c r="I43" s="25">
        <f t="shared" si="1"/>
        <v>224.7</v>
      </c>
      <c r="J43" s="26">
        <f t="shared" si="2"/>
        <v>0.97682709447415328</v>
      </c>
      <c r="K43" s="26">
        <f t="shared" si="2"/>
        <v>0.89094903339191556</v>
      </c>
      <c r="L43" s="27">
        <f t="shared" si="2"/>
        <v>0.898656215005599</v>
      </c>
      <c r="M43" s="38">
        <v>10607.78</v>
      </c>
      <c r="N43" s="28">
        <f t="shared" si="3"/>
        <v>47.208633733867387</v>
      </c>
    </row>
    <row r="44" spans="1:14" x14ac:dyDescent="0.2">
      <c r="A44" s="30" t="s">
        <v>25</v>
      </c>
      <c r="B44" s="61">
        <v>0.06</v>
      </c>
      <c r="C44" s="61">
        <v>0.08</v>
      </c>
      <c r="D44" s="24">
        <f>B6*B44</f>
        <v>33.659999999999997</v>
      </c>
      <c r="E44" s="24">
        <f>B7*C44</f>
        <v>364.16</v>
      </c>
      <c r="F44" s="24">
        <f>D44+E44</f>
        <v>397.82000000000005</v>
      </c>
      <c r="G44" s="37">
        <v>32.886000000000003</v>
      </c>
      <c r="H44" s="37">
        <v>329.36399999999998</v>
      </c>
      <c r="I44" s="25">
        <f>G44+H44</f>
        <v>362.25</v>
      </c>
      <c r="J44" s="26">
        <f t="shared" si="2"/>
        <v>0.97700534759358304</v>
      </c>
      <c r="K44" s="26">
        <f t="shared" si="2"/>
        <v>0.90444859402460442</v>
      </c>
      <c r="L44" s="27">
        <f t="shared" si="2"/>
        <v>0.91058770298124769</v>
      </c>
      <c r="M44" s="38">
        <v>22509.599999999999</v>
      </c>
      <c r="N44" s="28">
        <f>IF(I44&gt;0,M44/I44,0)</f>
        <v>62.138302277432707</v>
      </c>
    </row>
    <row r="45" spans="1:14" s="19" customFormat="1" x14ac:dyDescent="0.2">
      <c r="A45" s="42" t="s">
        <v>54</v>
      </c>
      <c r="B45" s="43"/>
      <c r="C45" s="43"/>
      <c r="D45" s="44">
        <f>SUM(D22:D44)</f>
        <v>1282.4459999999999</v>
      </c>
      <c r="E45" s="44">
        <f>SUM(E22:E44)</f>
        <v>11448.280000000004</v>
      </c>
      <c r="F45" s="44">
        <f>D45+E45</f>
        <v>12730.726000000004</v>
      </c>
      <c r="G45" s="54">
        <f>SUM(G22:G44)</f>
        <v>1134.1200000000001</v>
      </c>
      <c r="H45" s="54">
        <f>SUM(H22:H44)</f>
        <v>10958.986000000001</v>
      </c>
      <c r="I45" s="45">
        <f>G45+H45</f>
        <v>12093.106000000002</v>
      </c>
      <c r="J45" s="57">
        <f>IF(G45&gt;0,G45/D45,0)</f>
        <v>0.8843413289916302</v>
      </c>
      <c r="K45" s="57">
        <f>IF(E45&gt;0,H45/E45,0)</f>
        <v>0.95726047930344094</v>
      </c>
      <c r="L45" s="57">
        <f>IF(F45&gt;0,I45/F45,0)</f>
        <v>0.94991487523963658</v>
      </c>
      <c r="M45" s="55">
        <f>SUM(SUM(M22:M44))</f>
        <v>678869.08000000007</v>
      </c>
      <c r="N45" s="58"/>
    </row>
    <row r="46" spans="1:14" ht="13.5" thickBot="1" x14ac:dyDescent="0.25"/>
    <row r="47" spans="1:14" s="35" customFormat="1" ht="21" customHeight="1" thickBot="1" x14ac:dyDescent="0.25">
      <c r="A47" s="31" t="s">
        <v>48</v>
      </c>
      <c r="B47" s="32">
        <f>SUM(B22:B24)</f>
        <v>9.0000000000000011E-2</v>
      </c>
      <c r="C47" s="32">
        <f>SUM(C22:C24)</f>
        <v>0.10400000000000001</v>
      </c>
      <c r="D47" s="33">
        <f t="shared" ref="D47:I47" si="4">SUM(D22:D24)</f>
        <v>50.49</v>
      </c>
      <c r="E47" s="33">
        <f t="shared" si="4"/>
        <v>473.40800000000002</v>
      </c>
      <c r="F47" s="33">
        <f t="shared" si="4"/>
        <v>523.89800000000002</v>
      </c>
      <c r="G47" s="33">
        <f t="shared" si="4"/>
        <v>37.826000000000001</v>
      </c>
      <c r="H47" s="33">
        <f t="shared" si="4"/>
        <v>412.10199999999998</v>
      </c>
      <c r="I47" s="33">
        <f t="shared" si="4"/>
        <v>449.928</v>
      </c>
      <c r="J47" s="59">
        <f>IF(G47=0,0,G47/D47)</f>
        <v>0.74917805506040802</v>
      </c>
      <c r="K47" s="59">
        <f>IF(H47=0,0,H47/E47)</f>
        <v>0.87050070974719473</v>
      </c>
      <c r="L47" s="59">
        <f>IF(I47&gt;0,I47/F47,0)</f>
        <v>0.8588083940003588</v>
      </c>
      <c r="M47" s="56">
        <f>SUM(M22:M24)</f>
        <v>147332.78</v>
      </c>
      <c r="N47" s="34">
        <f>IF(M47=0,0,M47/I47)</f>
        <v>327.45857114916163</v>
      </c>
    </row>
  </sheetData>
  <sheetProtection password="CC53" sheet="1" formatCells="0" formatColumns="0" formatRows="0" insertColumns="0" insertRows="0" insertHyperlinks="0" deleteColumns="0" deleteRows="0" sort="0" autoFilter="0" pivotTables="0"/>
  <customSheetViews>
    <customSheetView guid="{0721A5A3-9522-4934-9C82-658F39FE139D}" topLeftCell="A4">
      <selection activeCell="B13" sqref="B13"/>
      <pageMargins left="0.31496062992125984" right="0.31496062992125984" top="0.74803149606299213" bottom="0.35433070866141736" header="0" footer="0"/>
      <printOptions horizontalCentered="1"/>
      <pageSetup paperSize="9" scale="75" orientation="landscape" verticalDpi="0" r:id="rId1"/>
    </customSheetView>
  </customSheetViews>
  <mergeCells count="17">
    <mergeCell ref="D20:F20"/>
    <mergeCell ref="G20:I20"/>
    <mergeCell ref="N20:N21"/>
    <mergeCell ref="J20:L20"/>
    <mergeCell ref="E2:G2"/>
    <mergeCell ref="A1:G1"/>
    <mergeCell ref="M20:M21"/>
    <mergeCell ref="A15:B15"/>
    <mergeCell ref="L15:M15"/>
    <mergeCell ref="A11:B11"/>
    <mergeCell ref="L13:N13"/>
    <mergeCell ref="L14:M14"/>
    <mergeCell ref="L16:M16"/>
    <mergeCell ref="L17:M17"/>
    <mergeCell ref="A19:N19"/>
    <mergeCell ref="A20:A21"/>
    <mergeCell ref="B20:C20"/>
  </mergeCells>
  <phoneticPr fontId="20" type="noConversion"/>
  <printOptions horizontalCentered="1"/>
  <pageMargins left="0.31496062992125984" right="0.31496062992125984" top="0.74803149606299213" bottom="0.35433070866141736" header="0" footer="0"/>
  <pageSetup paperSize="9" scale="75" orientation="landscape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47"/>
  <sheetViews>
    <sheetView workbookViewId="0">
      <selection activeCell="B3" sqref="B3"/>
    </sheetView>
  </sheetViews>
  <sheetFormatPr defaultRowHeight="12.75" x14ac:dyDescent="0.2"/>
  <cols>
    <col min="1" max="1" width="32.7109375" style="2" customWidth="1"/>
    <col min="2" max="2" width="20.28515625" style="2" customWidth="1"/>
    <col min="3" max="3" width="12.140625" style="2" customWidth="1"/>
    <col min="4" max="12" width="11.28515625" style="2" customWidth="1"/>
    <col min="13" max="13" width="12.5703125" style="2" customWidth="1"/>
    <col min="14" max="14" width="11.28515625" style="2" customWidth="1"/>
    <col min="15" max="15" width="10.42578125" style="2" customWidth="1"/>
    <col min="16" max="16384" width="9.140625" style="2"/>
  </cols>
  <sheetData>
    <row r="1" spans="1:14" ht="24" customHeight="1" x14ac:dyDescent="0.2">
      <c r="A1" s="170" t="s">
        <v>86</v>
      </c>
      <c r="B1" s="170"/>
      <c r="C1" s="170"/>
      <c r="D1" s="170"/>
      <c r="E1" s="170"/>
      <c r="F1" s="170"/>
      <c r="G1" s="170"/>
      <c r="H1" s="113">
        <f>янв!H1</f>
        <v>2023</v>
      </c>
      <c r="I1" s="1" t="s">
        <v>75</v>
      </c>
      <c r="J1" s="1"/>
      <c r="K1" s="1"/>
      <c r="L1" s="1"/>
      <c r="M1" s="1"/>
      <c r="N1" s="1"/>
    </row>
    <row r="2" spans="1:14" x14ac:dyDescent="0.2">
      <c r="A2" s="3" t="s">
        <v>26</v>
      </c>
      <c r="B2" s="151" t="s">
        <v>105</v>
      </c>
      <c r="E2" s="168" t="s">
        <v>55</v>
      </c>
      <c r="F2" s="168"/>
      <c r="G2" s="168"/>
    </row>
    <row r="3" spans="1:14" x14ac:dyDescent="0.2">
      <c r="A3" s="3" t="s">
        <v>0</v>
      </c>
      <c r="B3" s="167" t="s">
        <v>104</v>
      </c>
    </row>
    <row r="4" spans="1:14" x14ac:dyDescent="0.2">
      <c r="A4" s="4" t="s">
        <v>30</v>
      </c>
      <c r="B4" s="36">
        <v>40</v>
      </c>
    </row>
    <row r="5" spans="1:14" x14ac:dyDescent="0.2">
      <c r="A5" s="5" t="s">
        <v>28</v>
      </c>
      <c r="B5" s="134">
        <f>B6+B7</f>
        <v>4963</v>
      </c>
    </row>
    <row r="6" spans="1:14" x14ac:dyDescent="0.2">
      <c r="A6" s="6" t="s">
        <v>27</v>
      </c>
      <c r="B6" s="140">
        <v>575</v>
      </c>
    </row>
    <row r="7" spans="1:14" ht="13.5" thickBot="1" x14ac:dyDescent="0.25">
      <c r="A7" s="7" t="s">
        <v>29</v>
      </c>
      <c r="B7" s="141">
        <v>4388</v>
      </c>
    </row>
    <row r="8" spans="1:14" x14ac:dyDescent="0.2">
      <c r="A8" s="8" t="s">
        <v>31</v>
      </c>
      <c r="B8" s="126">
        <v>664849.21</v>
      </c>
      <c r="C8" s="171"/>
      <c r="D8" s="195"/>
      <c r="E8" s="168"/>
      <c r="F8" s="168"/>
    </row>
    <row r="9" spans="1:14" x14ac:dyDescent="0.2">
      <c r="A9" s="9" t="s">
        <v>32</v>
      </c>
      <c r="B9" s="127">
        <f>M45</f>
        <v>654888.51199999987</v>
      </c>
      <c r="C9" s="171"/>
      <c r="D9" s="168"/>
      <c r="E9" s="168"/>
      <c r="F9" s="168"/>
    </row>
    <row r="10" spans="1:14" ht="13.5" thickBot="1" x14ac:dyDescent="0.25">
      <c r="A10" s="11" t="s">
        <v>33</v>
      </c>
      <c r="B10" s="128">
        <f>B8-B9</f>
        <v>9960.6980000000913</v>
      </c>
      <c r="C10" s="171"/>
      <c r="D10" s="168"/>
      <c r="E10" s="168"/>
      <c r="F10" s="168"/>
    </row>
    <row r="11" spans="1:14" x14ac:dyDescent="0.2">
      <c r="A11" s="172" t="s">
        <v>40</v>
      </c>
      <c r="B11" s="172"/>
    </row>
    <row r="12" spans="1:14" x14ac:dyDescent="0.2">
      <c r="A12" s="3" t="s">
        <v>34</v>
      </c>
      <c r="B12" s="12">
        <v>131</v>
      </c>
    </row>
    <row r="13" spans="1:14" ht="12.75" customHeight="1" x14ac:dyDescent="0.2">
      <c r="A13" s="3" t="s">
        <v>2</v>
      </c>
      <c r="B13" s="125">
        <f>IF(M45&gt;0,B8/B5,0)</f>
        <v>133.9611545436228</v>
      </c>
      <c r="L13" s="176" t="s">
        <v>49</v>
      </c>
      <c r="M13" s="176"/>
      <c r="N13" s="176"/>
    </row>
    <row r="14" spans="1:14" x14ac:dyDescent="0.2">
      <c r="A14" s="13" t="s">
        <v>3</v>
      </c>
      <c r="B14" s="14">
        <f>B13/B12</f>
        <v>1.0226042331574259</v>
      </c>
      <c r="E14" s="40"/>
      <c r="L14" s="169" t="s">
        <v>50</v>
      </c>
      <c r="M14" s="169"/>
      <c r="N14" s="39">
        <v>2</v>
      </c>
    </row>
    <row r="15" spans="1:14" x14ac:dyDescent="0.2">
      <c r="A15" s="180" t="s">
        <v>41</v>
      </c>
      <c r="B15" s="180"/>
      <c r="E15" s="41"/>
      <c r="L15" s="169" t="s">
        <v>53</v>
      </c>
      <c r="M15" s="169"/>
      <c r="N15" s="39">
        <v>1.25</v>
      </c>
    </row>
    <row r="16" spans="1:14" x14ac:dyDescent="0.2">
      <c r="A16" s="3" t="s">
        <v>42</v>
      </c>
      <c r="B16" s="15">
        <f>J45</f>
        <v>0.81959222488493255</v>
      </c>
      <c r="L16" s="169" t="s">
        <v>52</v>
      </c>
      <c r="M16" s="169"/>
      <c r="N16" s="39">
        <v>2.63</v>
      </c>
    </row>
    <row r="17" spans="1:14" ht="13.5" thickBot="1" x14ac:dyDescent="0.25">
      <c r="A17" s="3" t="s">
        <v>43</v>
      </c>
      <c r="B17" s="16">
        <f>K45</f>
        <v>0.94008238626581442</v>
      </c>
      <c r="L17" s="169" t="s">
        <v>51</v>
      </c>
      <c r="M17" s="169"/>
      <c r="N17" s="39">
        <v>8.33</v>
      </c>
    </row>
    <row r="18" spans="1:14" ht="18.75" thickBot="1" x14ac:dyDescent="0.25">
      <c r="A18" s="17" t="s">
        <v>44</v>
      </c>
      <c r="B18" s="18">
        <f>L45</f>
        <v>0.92725851337663057</v>
      </c>
    </row>
    <row r="19" spans="1:14" ht="18.75" customHeight="1" x14ac:dyDescent="0.2">
      <c r="A19" s="174" t="s">
        <v>1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</row>
    <row r="20" spans="1:14" s="19" customFormat="1" ht="39" customHeight="1" x14ac:dyDescent="0.2">
      <c r="A20" s="181"/>
      <c r="B20" s="178" t="s">
        <v>37</v>
      </c>
      <c r="C20" s="178"/>
      <c r="D20" s="177" t="s">
        <v>38</v>
      </c>
      <c r="E20" s="177"/>
      <c r="F20" s="178"/>
      <c r="G20" s="177" t="s">
        <v>39</v>
      </c>
      <c r="H20" s="178"/>
      <c r="I20" s="178"/>
      <c r="J20" s="179" t="s">
        <v>4</v>
      </c>
      <c r="K20" s="180"/>
      <c r="L20" s="180"/>
      <c r="M20" s="173" t="s">
        <v>46</v>
      </c>
      <c r="N20" s="173" t="s">
        <v>47</v>
      </c>
    </row>
    <row r="21" spans="1:14" s="19" customFormat="1" x14ac:dyDescent="0.2">
      <c r="A21" s="181"/>
      <c r="B21" s="46" t="s">
        <v>27</v>
      </c>
      <c r="C21" s="46" t="s">
        <v>29</v>
      </c>
      <c r="D21" s="20" t="s">
        <v>27</v>
      </c>
      <c r="E21" s="20" t="s">
        <v>29</v>
      </c>
      <c r="F21" s="20" t="s">
        <v>5</v>
      </c>
      <c r="G21" s="20" t="s">
        <v>27</v>
      </c>
      <c r="H21" s="20" t="s">
        <v>29</v>
      </c>
      <c r="I21" s="20" t="s">
        <v>5</v>
      </c>
      <c r="J21" s="20" t="s">
        <v>27</v>
      </c>
      <c r="K21" s="20" t="s">
        <v>29</v>
      </c>
      <c r="L21" s="21" t="s">
        <v>45</v>
      </c>
      <c r="M21" s="173"/>
      <c r="N21" s="173"/>
    </row>
    <row r="22" spans="1:14" x14ac:dyDescent="0.2">
      <c r="A22" s="22" t="s">
        <v>6</v>
      </c>
      <c r="B22" s="60">
        <v>0.05</v>
      </c>
      <c r="C22" s="60">
        <v>5.5E-2</v>
      </c>
      <c r="D22" s="24">
        <f>B6*B22</f>
        <v>28.75</v>
      </c>
      <c r="E22" s="24">
        <f>B7*C22</f>
        <v>241.34</v>
      </c>
      <c r="F22" s="24">
        <f>D22+E22</f>
        <v>270.09000000000003</v>
      </c>
      <c r="G22" s="37">
        <v>24.788</v>
      </c>
      <c r="H22" s="37">
        <v>238.44800000000001</v>
      </c>
      <c r="I22" s="25">
        <f>G22+H22</f>
        <v>263.23599999999999</v>
      </c>
      <c r="J22" s="26">
        <f>IF(D22&gt;0,G22/D22,0)</f>
        <v>0.86219130434782609</v>
      </c>
      <c r="K22" s="26">
        <f>IF(E22&gt;0,H22/E22,0)</f>
        <v>0.98801690561034228</v>
      </c>
      <c r="L22" s="27">
        <f>IF(I22&gt;0,I22/F22,0)</f>
        <v>0.97462327372357349</v>
      </c>
      <c r="M22" s="38">
        <v>81407.64</v>
      </c>
      <c r="N22" s="28">
        <f>IF(I22&gt;0,M22/I22,0)</f>
        <v>309.25724444984729</v>
      </c>
    </row>
    <row r="23" spans="1:14" x14ac:dyDescent="0.2">
      <c r="A23" s="22" t="s">
        <v>7</v>
      </c>
      <c r="B23" s="60">
        <v>0.02</v>
      </c>
      <c r="C23" s="60">
        <v>2.4E-2</v>
      </c>
      <c r="D23" s="24">
        <f>B6*B23</f>
        <v>11.5</v>
      </c>
      <c r="E23" s="24">
        <f>B7*C23</f>
        <v>105.312</v>
      </c>
      <c r="F23" s="24">
        <f t="shared" ref="F23:F43" si="0">D23+E23</f>
        <v>116.812</v>
      </c>
      <c r="G23" s="37">
        <v>10.879</v>
      </c>
      <c r="H23" s="37">
        <v>109.617</v>
      </c>
      <c r="I23" s="25">
        <f t="shared" ref="I23:I43" si="1">G23+H23</f>
        <v>120.49600000000001</v>
      </c>
      <c r="J23" s="26">
        <f t="shared" ref="J23:L44" si="2">IF(D23&gt;0,G23/D23,0)</f>
        <v>0.94599999999999995</v>
      </c>
      <c r="K23" s="26">
        <f t="shared" si="2"/>
        <v>1.0408785323609846</v>
      </c>
      <c r="L23" s="27">
        <f t="shared" si="2"/>
        <v>1.031537855699757</v>
      </c>
      <c r="M23" s="38">
        <v>27953.69</v>
      </c>
      <c r="N23" s="28">
        <f t="shared" ref="N23:N43" si="3">IF(I23&gt;0,M23/I23,0)</f>
        <v>231.98853073960959</v>
      </c>
    </row>
    <row r="24" spans="1:14" x14ac:dyDescent="0.2">
      <c r="A24" s="22" t="s">
        <v>97</v>
      </c>
      <c r="B24" s="152">
        <v>0.02</v>
      </c>
      <c r="C24" s="60">
        <v>2.5000000000000001E-2</v>
      </c>
      <c r="D24" s="24">
        <f>B6*B24</f>
        <v>11.5</v>
      </c>
      <c r="E24" s="24">
        <f>B7*C24</f>
        <v>109.7</v>
      </c>
      <c r="F24" s="24">
        <f>D24+E24</f>
        <v>121.2</v>
      </c>
      <c r="G24" s="37">
        <v>8.6020000000000003</v>
      </c>
      <c r="H24" s="37">
        <v>90.384</v>
      </c>
      <c r="I24" s="25">
        <f>G24+H24</f>
        <v>98.986000000000004</v>
      </c>
      <c r="J24" s="26">
        <f>IF(D24&gt;0,G24/D24,0)</f>
        <v>0.748</v>
      </c>
      <c r="K24" s="26">
        <f>IF(E24&gt;0,H24/E24,0)</f>
        <v>0.82391978122151321</v>
      </c>
      <c r="L24" s="27">
        <f>IF(F24&gt;0,I24/F24,0)</f>
        <v>0.8167161716171617</v>
      </c>
      <c r="M24" s="38">
        <v>28362.41</v>
      </c>
      <c r="N24" s="28">
        <f>IF(I24&gt;0,M24/I24,0)</f>
        <v>286.52950922352653</v>
      </c>
    </row>
    <row r="25" spans="1:14" x14ac:dyDescent="0.2">
      <c r="A25" s="22" t="s">
        <v>8</v>
      </c>
      <c r="B25" s="23">
        <v>3.2000000000000001E-2</v>
      </c>
      <c r="C25" s="23">
        <v>3.6999999999999998E-2</v>
      </c>
      <c r="D25" s="24">
        <f>B6*B25</f>
        <v>18.400000000000002</v>
      </c>
      <c r="E25" s="24">
        <f>B7*C25</f>
        <v>162.35599999999999</v>
      </c>
      <c r="F25" s="24">
        <f t="shared" si="0"/>
        <v>180.756</v>
      </c>
      <c r="G25" s="37">
        <v>8.5619999999999994</v>
      </c>
      <c r="H25" s="37">
        <v>100.398</v>
      </c>
      <c r="I25" s="25">
        <f t="shared" si="1"/>
        <v>108.96</v>
      </c>
      <c r="J25" s="26">
        <f t="shared" si="2"/>
        <v>0.46532608695652167</v>
      </c>
      <c r="K25" s="26">
        <f t="shared" si="2"/>
        <v>0.61838182758875559</v>
      </c>
      <c r="L25" s="27">
        <f t="shared" si="2"/>
        <v>0.60280156675297081</v>
      </c>
      <c r="M25" s="38">
        <v>27208.1</v>
      </c>
      <c r="N25" s="28">
        <f t="shared" si="3"/>
        <v>249.70723201174744</v>
      </c>
    </row>
    <row r="26" spans="1:14" x14ac:dyDescent="0.2">
      <c r="A26" s="22" t="s">
        <v>35</v>
      </c>
      <c r="B26" s="23">
        <v>1.7999999999999999E-2</v>
      </c>
      <c r="C26" s="23">
        <v>2.1000000000000001E-2</v>
      </c>
      <c r="D26" s="24">
        <f>B6*B26</f>
        <v>10.35</v>
      </c>
      <c r="E26" s="24">
        <f>B7*C26</f>
        <v>92.14800000000001</v>
      </c>
      <c r="F26" s="24">
        <f t="shared" si="0"/>
        <v>102.498</v>
      </c>
      <c r="G26" s="37">
        <v>8.9369999999999994</v>
      </c>
      <c r="H26" s="37">
        <v>86.608000000000004</v>
      </c>
      <c r="I26" s="25">
        <f t="shared" si="1"/>
        <v>95.545000000000002</v>
      </c>
      <c r="J26" s="26">
        <f t="shared" si="2"/>
        <v>0.86347826086956514</v>
      </c>
      <c r="K26" s="26">
        <f t="shared" si="2"/>
        <v>0.93987932456483048</v>
      </c>
      <c r="L26" s="27">
        <f t="shared" si="2"/>
        <v>0.93216453003961053</v>
      </c>
      <c r="M26" s="38">
        <v>48044.81</v>
      </c>
      <c r="N26" s="28">
        <f t="shared" si="3"/>
        <v>502.8500706473389</v>
      </c>
    </row>
    <row r="27" spans="1:14" x14ac:dyDescent="0.2">
      <c r="A27" s="22" t="s">
        <v>36</v>
      </c>
      <c r="B27" s="23">
        <v>8.9999999999999993E-3</v>
      </c>
      <c r="C27" s="23">
        <v>1.0999999999999999E-2</v>
      </c>
      <c r="D27" s="24">
        <f>B6*B27</f>
        <v>5.1749999999999998</v>
      </c>
      <c r="E27" s="24">
        <f>B7*C27</f>
        <v>48.268000000000001</v>
      </c>
      <c r="F27" s="24">
        <f t="shared" si="0"/>
        <v>53.442999999999998</v>
      </c>
      <c r="G27" s="37">
        <v>3.835</v>
      </c>
      <c r="H27" s="37">
        <v>46.505000000000003</v>
      </c>
      <c r="I27" s="25">
        <f t="shared" si="1"/>
        <v>50.34</v>
      </c>
      <c r="J27" s="26">
        <f t="shared" si="2"/>
        <v>0.74106280193236718</v>
      </c>
      <c r="K27" s="26">
        <f t="shared" si="2"/>
        <v>0.96347476589044501</v>
      </c>
      <c r="L27" s="27">
        <f t="shared" si="2"/>
        <v>0.94193813970024143</v>
      </c>
      <c r="M27" s="38">
        <v>5295.76</v>
      </c>
      <c r="N27" s="28">
        <f t="shared" si="3"/>
        <v>105.19984108065157</v>
      </c>
    </row>
    <row r="28" spans="1:14" x14ac:dyDescent="0.2">
      <c r="A28" s="30" t="s">
        <v>9</v>
      </c>
      <c r="B28" s="23">
        <v>0.39</v>
      </c>
      <c r="C28" s="23">
        <v>0.45</v>
      </c>
      <c r="D28" s="24">
        <f>B6*B28</f>
        <v>224.25</v>
      </c>
      <c r="E28" s="24">
        <f>B7*C28</f>
        <v>1974.6000000000001</v>
      </c>
      <c r="F28" s="24">
        <f t="shared" si="0"/>
        <v>2198.8500000000004</v>
      </c>
      <c r="G28" s="37">
        <v>200.61699999999999</v>
      </c>
      <c r="H28" s="37">
        <v>2004.32</v>
      </c>
      <c r="I28" s="25">
        <f t="shared" si="1"/>
        <v>2204.9369999999999</v>
      </c>
      <c r="J28" s="26">
        <f t="shared" si="2"/>
        <v>0.89461315496098104</v>
      </c>
      <c r="K28" s="26">
        <f t="shared" si="2"/>
        <v>1.0150511495999188</v>
      </c>
      <c r="L28" s="27">
        <f t="shared" si="2"/>
        <v>1.0027682652295515</v>
      </c>
      <c r="M28" s="38">
        <v>136201.65</v>
      </c>
      <c r="N28" s="28">
        <f t="shared" si="3"/>
        <v>61.771220674332191</v>
      </c>
    </row>
    <row r="29" spans="1:14" x14ac:dyDescent="0.2">
      <c r="A29" s="22" t="s">
        <v>10</v>
      </c>
      <c r="B29" s="23">
        <v>0.03</v>
      </c>
      <c r="C29" s="23">
        <v>0.04</v>
      </c>
      <c r="D29" s="24">
        <f>B6*B29</f>
        <v>17.25</v>
      </c>
      <c r="E29" s="24">
        <f>B7*C29</f>
        <v>175.52</v>
      </c>
      <c r="F29" s="24">
        <f t="shared" si="0"/>
        <v>192.77</v>
      </c>
      <c r="G29" s="37">
        <v>12.516999999999999</v>
      </c>
      <c r="H29" s="37">
        <v>172.66300000000001</v>
      </c>
      <c r="I29" s="25">
        <f t="shared" si="1"/>
        <v>185.18</v>
      </c>
      <c r="J29" s="26">
        <f t="shared" si="2"/>
        <v>0.72562318840579709</v>
      </c>
      <c r="K29" s="26">
        <f t="shared" si="2"/>
        <v>0.98372265268915227</v>
      </c>
      <c r="L29" s="27">
        <f t="shared" si="2"/>
        <v>0.96062665352492604</v>
      </c>
      <c r="M29" s="38">
        <v>37224</v>
      </c>
      <c r="N29" s="28">
        <f t="shared" si="3"/>
        <v>201.01522842639594</v>
      </c>
    </row>
    <row r="30" spans="1:14" x14ac:dyDescent="0.2">
      <c r="A30" s="22" t="s">
        <v>11</v>
      </c>
      <c r="B30" s="23">
        <v>8.9999999999999993E-3</v>
      </c>
      <c r="C30" s="23">
        <v>1.0999999999999999E-2</v>
      </c>
      <c r="D30" s="24">
        <f>B6*B30</f>
        <v>5.1749999999999998</v>
      </c>
      <c r="E30" s="24">
        <f>B7*C30</f>
        <v>48.268000000000001</v>
      </c>
      <c r="F30" s="24">
        <f t="shared" si="0"/>
        <v>53.442999999999998</v>
      </c>
      <c r="G30" s="37">
        <v>3.61</v>
      </c>
      <c r="H30" s="37">
        <v>51.61</v>
      </c>
      <c r="I30" s="25">
        <f t="shared" si="1"/>
        <v>55.22</v>
      </c>
      <c r="J30" s="26">
        <f t="shared" si="2"/>
        <v>0.69758454106280188</v>
      </c>
      <c r="K30" s="26">
        <f t="shared" si="2"/>
        <v>1.0692384188282091</v>
      </c>
      <c r="L30" s="27">
        <f t="shared" si="2"/>
        <v>1.0332503789083698</v>
      </c>
      <c r="M30" s="38">
        <v>9674.57</v>
      </c>
      <c r="N30" s="28">
        <f t="shared" si="3"/>
        <v>175.20047084389714</v>
      </c>
    </row>
    <row r="31" spans="1:14" x14ac:dyDescent="0.2">
      <c r="A31" s="22" t="s">
        <v>12</v>
      </c>
      <c r="B31" s="23">
        <v>4.0000000000000001E-3</v>
      </c>
      <c r="C31" s="23">
        <v>6.0000000000000001E-3</v>
      </c>
      <c r="D31" s="24">
        <f>B6*B31</f>
        <v>2.3000000000000003</v>
      </c>
      <c r="E31" s="24">
        <f>B7*C31</f>
        <v>26.327999999999999</v>
      </c>
      <c r="F31" s="24">
        <f t="shared" si="0"/>
        <v>28.628</v>
      </c>
      <c r="G31" s="37">
        <v>2.4910000000000001</v>
      </c>
      <c r="H31" s="37">
        <v>27.452999999999999</v>
      </c>
      <c r="I31" s="25">
        <f t="shared" si="1"/>
        <v>29.943999999999999</v>
      </c>
      <c r="J31" s="26">
        <f t="shared" si="2"/>
        <v>1.0830434782608696</v>
      </c>
      <c r="K31" s="26">
        <f t="shared" si="2"/>
        <v>1.0427301731996355</v>
      </c>
      <c r="L31" s="27">
        <f t="shared" si="2"/>
        <v>1.0459689814167947</v>
      </c>
      <c r="M31" s="38">
        <v>14502.73</v>
      </c>
      <c r="N31" s="28">
        <f t="shared" si="3"/>
        <v>484.32841303767032</v>
      </c>
    </row>
    <row r="32" spans="1:14" x14ac:dyDescent="0.2">
      <c r="A32" s="22" t="s">
        <v>13</v>
      </c>
      <c r="B32" s="23">
        <v>1</v>
      </c>
      <c r="C32" s="23">
        <v>1</v>
      </c>
      <c r="D32" s="24">
        <f>B6*B32</f>
        <v>575</v>
      </c>
      <c r="E32" s="24">
        <f>B7*C32</f>
        <v>4388</v>
      </c>
      <c r="F32" s="24">
        <f t="shared" si="0"/>
        <v>4963</v>
      </c>
      <c r="G32" s="37">
        <v>417.4</v>
      </c>
      <c r="H32" s="37">
        <v>3927.6</v>
      </c>
      <c r="I32" s="25">
        <f t="shared" si="1"/>
        <v>4345</v>
      </c>
      <c r="J32" s="26">
        <f t="shared" si="2"/>
        <v>0.7259130434782608</v>
      </c>
      <c r="K32" s="26">
        <f t="shared" si="2"/>
        <v>0.89507748404740195</v>
      </c>
      <c r="L32" s="27">
        <f t="shared" si="2"/>
        <v>0.87547854120491642</v>
      </c>
      <c r="M32" s="38">
        <v>28199.05</v>
      </c>
      <c r="N32" s="28">
        <f t="shared" si="3"/>
        <v>6.49</v>
      </c>
    </row>
    <row r="33" spans="1:14" x14ac:dyDescent="0.2">
      <c r="A33" s="22" t="s">
        <v>14</v>
      </c>
      <c r="B33" s="23">
        <v>2.5000000000000001E-2</v>
      </c>
      <c r="C33" s="23">
        <v>2.9000000000000001E-2</v>
      </c>
      <c r="D33" s="24">
        <f>B6*B33</f>
        <v>14.375</v>
      </c>
      <c r="E33" s="24">
        <f>B7*C33</f>
        <v>127.25200000000001</v>
      </c>
      <c r="F33" s="24">
        <f t="shared" si="0"/>
        <v>141.62700000000001</v>
      </c>
      <c r="G33" s="37">
        <v>10.132</v>
      </c>
      <c r="H33" s="37">
        <v>126.568</v>
      </c>
      <c r="I33" s="25">
        <f t="shared" si="1"/>
        <v>136.69999999999999</v>
      </c>
      <c r="J33" s="26">
        <f t="shared" si="2"/>
        <v>0.70483478260869559</v>
      </c>
      <c r="K33" s="26">
        <f t="shared" si="2"/>
        <v>0.99462483890233544</v>
      </c>
      <c r="L33" s="27">
        <f t="shared" si="2"/>
        <v>0.96521143567257639</v>
      </c>
      <c r="M33" s="38">
        <v>3964.3</v>
      </c>
      <c r="N33" s="28">
        <f t="shared" si="3"/>
        <v>29.000000000000004</v>
      </c>
    </row>
    <row r="34" spans="1:14" x14ac:dyDescent="0.2">
      <c r="A34" s="22" t="s">
        <v>15</v>
      </c>
      <c r="B34" s="23">
        <v>0.03</v>
      </c>
      <c r="C34" s="23">
        <v>4.2999999999999997E-2</v>
      </c>
      <c r="D34" s="24">
        <f>B6*B34</f>
        <v>17.25</v>
      </c>
      <c r="E34" s="24">
        <f>B7*C34</f>
        <v>188.684</v>
      </c>
      <c r="F34" s="24">
        <f t="shared" si="0"/>
        <v>205.934</v>
      </c>
      <c r="G34" s="37">
        <v>17.25</v>
      </c>
      <c r="H34" s="37">
        <v>193.07400000000001</v>
      </c>
      <c r="I34" s="25">
        <f t="shared" si="1"/>
        <v>210.32400000000001</v>
      </c>
      <c r="J34" s="26">
        <f t="shared" si="2"/>
        <v>1</v>
      </c>
      <c r="K34" s="26">
        <f t="shared" si="2"/>
        <v>1.0232664136863752</v>
      </c>
      <c r="L34" s="27">
        <f t="shared" si="2"/>
        <v>1.0213175094933329</v>
      </c>
      <c r="M34" s="38">
        <v>8996.6200000000008</v>
      </c>
      <c r="N34" s="28">
        <f t="shared" si="3"/>
        <v>42.77505182480364</v>
      </c>
    </row>
    <row r="35" spans="1:14" x14ac:dyDescent="0.2">
      <c r="A35" s="22" t="s">
        <v>16</v>
      </c>
      <c r="B35" s="23">
        <v>8.0000000000000002E-3</v>
      </c>
      <c r="C35" s="23">
        <v>1.2E-2</v>
      </c>
      <c r="D35" s="24">
        <f>B6*B35</f>
        <v>4.6000000000000005</v>
      </c>
      <c r="E35" s="24">
        <f>B7*C35</f>
        <v>52.655999999999999</v>
      </c>
      <c r="F35" s="24">
        <f t="shared" si="0"/>
        <v>57.256</v>
      </c>
      <c r="G35" s="37">
        <v>2.7559999999999998</v>
      </c>
      <c r="H35" s="37">
        <v>33.713999999999999</v>
      </c>
      <c r="I35" s="25">
        <f t="shared" si="1"/>
        <v>36.47</v>
      </c>
      <c r="J35" s="26">
        <f t="shared" si="2"/>
        <v>0.59913043478260863</v>
      </c>
      <c r="K35" s="26">
        <f t="shared" si="2"/>
        <v>0.6402689152233364</v>
      </c>
      <c r="L35" s="27">
        <f t="shared" si="2"/>
        <v>0.63696381165292715</v>
      </c>
      <c r="M35" s="38">
        <v>1340.04</v>
      </c>
      <c r="N35" s="28">
        <f t="shared" si="3"/>
        <v>36.743624897175764</v>
      </c>
    </row>
    <row r="36" spans="1:14" x14ac:dyDescent="0.2">
      <c r="A36" s="22" t="s">
        <v>17</v>
      </c>
      <c r="B36" s="23">
        <v>2.5000000000000001E-2</v>
      </c>
      <c r="C36" s="23">
        <v>0.03</v>
      </c>
      <c r="D36" s="24">
        <f>B6*B36</f>
        <v>14.375</v>
      </c>
      <c r="E36" s="24">
        <f>B7*C36</f>
        <v>131.63999999999999</v>
      </c>
      <c r="F36" s="24">
        <f t="shared" si="0"/>
        <v>146.01499999999999</v>
      </c>
      <c r="G36" s="37">
        <v>13.302</v>
      </c>
      <c r="H36" s="37">
        <v>130.77799999999999</v>
      </c>
      <c r="I36" s="25">
        <f t="shared" si="1"/>
        <v>144.07999999999998</v>
      </c>
      <c r="J36" s="26">
        <f t="shared" si="2"/>
        <v>0.92535652173913041</v>
      </c>
      <c r="K36" s="26">
        <f t="shared" si="2"/>
        <v>0.99345183834700701</v>
      </c>
      <c r="L36" s="27">
        <f t="shared" si="2"/>
        <v>0.98674793685580242</v>
      </c>
      <c r="M36" s="38">
        <v>9221.1319999999996</v>
      </c>
      <c r="N36" s="28">
        <f t="shared" si="3"/>
        <v>64.000083287062751</v>
      </c>
    </row>
    <row r="37" spans="1:14" x14ac:dyDescent="0.2">
      <c r="A37" s="22" t="s">
        <v>18</v>
      </c>
      <c r="B37" s="23">
        <v>1.2E-2</v>
      </c>
      <c r="C37" s="23">
        <v>0.02</v>
      </c>
      <c r="D37" s="24">
        <f>B6*B37</f>
        <v>6.9</v>
      </c>
      <c r="E37" s="24">
        <f>B7*C37</f>
        <v>87.76</v>
      </c>
      <c r="F37" s="24">
        <f t="shared" si="0"/>
        <v>94.660000000000011</v>
      </c>
      <c r="G37" s="37">
        <v>3.8290000000000002</v>
      </c>
      <c r="H37" s="37">
        <v>72.771000000000001</v>
      </c>
      <c r="I37" s="25">
        <f t="shared" si="1"/>
        <v>76.599999999999994</v>
      </c>
      <c r="J37" s="26">
        <f t="shared" si="2"/>
        <v>0.55492753623188407</v>
      </c>
      <c r="K37" s="26">
        <f t="shared" si="2"/>
        <v>0.82920464904284408</v>
      </c>
      <c r="L37" s="27">
        <f t="shared" si="2"/>
        <v>0.80921191633213596</v>
      </c>
      <c r="M37" s="38">
        <v>8770</v>
      </c>
      <c r="N37" s="28">
        <f t="shared" si="3"/>
        <v>114.49086161879896</v>
      </c>
    </row>
    <row r="38" spans="1:14" x14ac:dyDescent="0.2">
      <c r="A38" s="22" t="s">
        <v>19</v>
      </c>
      <c r="B38" s="23">
        <v>8.9999999999999993E-3</v>
      </c>
      <c r="C38" s="23">
        <v>1.0999999999999999E-2</v>
      </c>
      <c r="D38" s="24">
        <f>B6*B38</f>
        <v>5.1749999999999998</v>
      </c>
      <c r="E38" s="24">
        <f>B7*C38</f>
        <v>48.268000000000001</v>
      </c>
      <c r="F38" s="24">
        <f t="shared" si="0"/>
        <v>53.442999999999998</v>
      </c>
      <c r="G38" s="37">
        <v>4.9989999999999997</v>
      </c>
      <c r="H38" s="37">
        <v>51.125999999999998</v>
      </c>
      <c r="I38" s="25">
        <f t="shared" si="1"/>
        <v>56.125</v>
      </c>
      <c r="J38" s="26">
        <f t="shared" si="2"/>
        <v>0.96599033816425117</v>
      </c>
      <c r="K38" s="26">
        <f t="shared" si="2"/>
        <v>1.0592110715173613</v>
      </c>
      <c r="L38" s="27">
        <f t="shared" si="2"/>
        <v>1.0501843085156148</v>
      </c>
      <c r="M38" s="38">
        <v>6319.4</v>
      </c>
      <c r="N38" s="28">
        <f t="shared" si="3"/>
        <v>112.59510022271714</v>
      </c>
    </row>
    <row r="39" spans="1:14" x14ac:dyDescent="0.2">
      <c r="A39" s="22" t="s">
        <v>20</v>
      </c>
      <c r="B39" s="23">
        <v>9.5000000000000001E-2</v>
      </c>
      <c r="C39" s="23">
        <v>0.1</v>
      </c>
      <c r="D39" s="24">
        <f>B6*B39</f>
        <v>54.625</v>
      </c>
      <c r="E39" s="24">
        <f>B7*C39</f>
        <v>438.8</v>
      </c>
      <c r="F39" s="24">
        <f t="shared" si="0"/>
        <v>493.42500000000001</v>
      </c>
      <c r="G39" s="37">
        <v>67.010999999999996</v>
      </c>
      <c r="H39" s="37">
        <v>530.50900000000001</v>
      </c>
      <c r="I39" s="25">
        <f t="shared" si="1"/>
        <v>597.52</v>
      </c>
      <c r="J39" s="26">
        <f t="shared" si="2"/>
        <v>1.2267459954233408</v>
      </c>
      <c r="K39" s="26">
        <f t="shared" si="2"/>
        <v>1.2089995442114858</v>
      </c>
      <c r="L39" s="27">
        <f t="shared" si="2"/>
        <v>1.210964178953235</v>
      </c>
      <c r="M39" s="38">
        <v>41419</v>
      </c>
      <c r="N39" s="28">
        <f t="shared" si="3"/>
        <v>69.318181818181827</v>
      </c>
    </row>
    <row r="40" spans="1:14" x14ac:dyDescent="0.2">
      <c r="A40" s="22" t="s">
        <v>21</v>
      </c>
      <c r="B40" s="23">
        <v>0.1</v>
      </c>
      <c r="C40" s="23">
        <v>0.1</v>
      </c>
      <c r="D40" s="24">
        <f>B6*B40</f>
        <v>57.5</v>
      </c>
      <c r="E40" s="24">
        <f>B7*C40</f>
        <v>438.8</v>
      </c>
      <c r="F40" s="24">
        <f t="shared" si="0"/>
        <v>496.3</v>
      </c>
      <c r="G40" s="37">
        <v>57.5</v>
      </c>
      <c r="H40" s="37">
        <v>439.9</v>
      </c>
      <c r="I40" s="25">
        <f t="shared" si="1"/>
        <v>497.4</v>
      </c>
      <c r="J40" s="26">
        <f t="shared" si="2"/>
        <v>1</v>
      </c>
      <c r="K40" s="26">
        <f t="shared" si="2"/>
        <v>1.0025068368277119</v>
      </c>
      <c r="L40" s="27">
        <f t="shared" si="2"/>
        <v>1.0022164013701389</v>
      </c>
      <c r="M40" s="38">
        <v>22226.65</v>
      </c>
      <c r="N40" s="28">
        <f t="shared" si="3"/>
        <v>44.685665460394056</v>
      </c>
    </row>
    <row r="41" spans="1:14" x14ac:dyDescent="0.2">
      <c r="A41" s="22" t="s">
        <v>22</v>
      </c>
      <c r="B41" s="60">
        <v>0.12</v>
      </c>
      <c r="C41" s="60">
        <v>0.14000000000000001</v>
      </c>
      <c r="D41" s="24">
        <f>B6*B41</f>
        <v>69</v>
      </c>
      <c r="E41" s="24">
        <f>B7*C41</f>
        <v>614.32000000000005</v>
      </c>
      <c r="F41" s="24">
        <f t="shared" si="0"/>
        <v>683.32</v>
      </c>
      <c r="G41" s="37">
        <v>47.610999999999997</v>
      </c>
      <c r="H41" s="37">
        <v>480.358</v>
      </c>
      <c r="I41" s="25">
        <f t="shared" si="1"/>
        <v>527.96900000000005</v>
      </c>
      <c r="J41" s="26">
        <f t="shared" si="2"/>
        <v>0.69001449275362314</v>
      </c>
      <c r="K41" s="26">
        <f t="shared" si="2"/>
        <v>0.78193449667925508</v>
      </c>
      <c r="L41" s="27">
        <f t="shared" si="2"/>
        <v>0.77265263712462684</v>
      </c>
      <c r="M41" s="38">
        <v>16593.32</v>
      </c>
      <c r="N41" s="28">
        <f t="shared" si="3"/>
        <v>31.428587663290834</v>
      </c>
    </row>
    <row r="42" spans="1:14" x14ac:dyDescent="0.2">
      <c r="A42" s="22" t="s">
        <v>23</v>
      </c>
      <c r="B42" s="23">
        <v>0.18</v>
      </c>
      <c r="C42" s="23">
        <v>0.22</v>
      </c>
      <c r="D42" s="24">
        <f>B6*B42</f>
        <v>103.5</v>
      </c>
      <c r="E42" s="24">
        <f>B7*C42</f>
        <v>965.36</v>
      </c>
      <c r="F42" s="24">
        <f t="shared" si="0"/>
        <v>1068.8600000000001</v>
      </c>
      <c r="G42" s="37">
        <v>93.212000000000003</v>
      </c>
      <c r="H42" s="37">
        <v>888.76900000000001</v>
      </c>
      <c r="I42" s="25">
        <f t="shared" si="1"/>
        <v>981.98099999999999</v>
      </c>
      <c r="J42" s="26">
        <f t="shared" si="2"/>
        <v>0.90059903381642514</v>
      </c>
      <c r="K42" s="26">
        <f t="shared" si="2"/>
        <v>0.92066068616889041</v>
      </c>
      <c r="L42" s="27">
        <f t="shared" si="2"/>
        <v>0.91871807346144474</v>
      </c>
      <c r="M42" s="38">
        <v>53166.8</v>
      </c>
      <c r="N42" s="28">
        <f t="shared" si="3"/>
        <v>54.142391757070662</v>
      </c>
    </row>
    <row r="43" spans="1:14" x14ac:dyDescent="0.2">
      <c r="A43" s="22" t="s">
        <v>24</v>
      </c>
      <c r="B43" s="23">
        <v>0.04</v>
      </c>
      <c r="C43" s="23">
        <v>0.05</v>
      </c>
      <c r="D43" s="24">
        <f>B6*B43</f>
        <v>23</v>
      </c>
      <c r="E43" s="24">
        <f>B7*C43</f>
        <v>219.4</v>
      </c>
      <c r="F43" s="24">
        <f t="shared" si="0"/>
        <v>242.4</v>
      </c>
      <c r="G43" s="37">
        <v>22.47</v>
      </c>
      <c r="H43" s="37">
        <v>213.26</v>
      </c>
      <c r="I43" s="25">
        <f t="shared" si="1"/>
        <v>235.73</v>
      </c>
      <c r="J43" s="26">
        <f t="shared" si="2"/>
        <v>0.97695652173913039</v>
      </c>
      <c r="K43" s="26">
        <f t="shared" si="2"/>
        <v>0.9720145852324521</v>
      </c>
      <c r="L43" s="27">
        <f t="shared" si="2"/>
        <v>0.97248349834983494</v>
      </c>
      <c r="M43" s="38">
        <v>11943.64</v>
      </c>
      <c r="N43" s="28">
        <f t="shared" si="3"/>
        <v>50.666610104780894</v>
      </c>
    </row>
    <row r="44" spans="1:14" x14ac:dyDescent="0.2">
      <c r="A44" s="30" t="s">
        <v>25</v>
      </c>
      <c r="B44" s="61">
        <v>0.06</v>
      </c>
      <c r="C44" s="61">
        <v>0.08</v>
      </c>
      <c r="D44" s="24">
        <f>B6*B44</f>
        <v>34.5</v>
      </c>
      <c r="E44" s="24">
        <f>B7*C44</f>
        <v>351.04</v>
      </c>
      <c r="F44" s="24">
        <f>D44+E44</f>
        <v>385.54</v>
      </c>
      <c r="G44" s="37">
        <v>35.003</v>
      </c>
      <c r="H44" s="37">
        <v>358.14699999999999</v>
      </c>
      <c r="I44" s="25">
        <f>G44+H44</f>
        <v>393.15</v>
      </c>
      <c r="J44" s="26">
        <f t="shared" si="2"/>
        <v>1.0145797101449276</v>
      </c>
      <c r="K44" s="26">
        <f t="shared" si="2"/>
        <v>1.0202455560619872</v>
      </c>
      <c r="L44" s="27">
        <f t="shared" si="2"/>
        <v>1.0197385485293353</v>
      </c>
      <c r="M44" s="38">
        <v>26853.200000000001</v>
      </c>
      <c r="N44" s="28">
        <f>IF(I44&gt;0,M44/I44,0)</f>
        <v>68.302683454152358</v>
      </c>
    </row>
    <row r="45" spans="1:14" s="19" customFormat="1" x14ac:dyDescent="0.2">
      <c r="A45" s="42" t="s">
        <v>54</v>
      </c>
      <c r="B45" s="43"/>
      <c r="C45" s="43"/>
      <c r="D45" s="44">
        <f>SUM(D22:D44)</f>
        <v>1314.45</v>
      </c>
      <c r="E45" s="44">
        <f>SUM(E22:E44)</f>
        <v>11035.820000000002</v>
      </c>
      <c r="F45" s="44">
        <f>D45+E45</f>
        <v>12350.270000000002</v>
      </c>
      <c r="G45" s="54">
        <f>SUM(G22:G44)</f>
        <v>1077.3129999999996</v>
      </c>
      <c r="H45" s="54">
        <f>SUM(H22:H44)</f>
        <v>10374.580000000002</v>
      </c>
      <c r="I45" s="45">
        <f>G45+H45</f>
        <v>11451.893000000002</v>
      </c>
      <c r="J45" s="57">
        <f>IF(G45&gt;0,G45/D45,0)</f>
        <v>0.81959222488493255</v>
      </c>
      <c r="K45" s="57">
        <f>IF(E45&gt;0,H45/E45,0)</f>
        <v>0.94008238626581442</v>
      </c>
      <c r="L45" s="57">
        <f>IF(F45&gt;0,I45/F45,0)</f>
        <v>0.92725851337663057</v>
      </c>
      <c r="M45" s="55">
        <f>SUM(SUM(M22:M44))</f>
        <v>654888.51199999987</v>
      </c>
      <c r="N45" s="58"/>
    </row>
    <row r="46" spans="1:14" ht="13.5" thickBot="1" x14ac:dyDescent="0.25"/>
    <row r="47" spans="1:14" s="35" customFormat="1" ht="21" customHeight="1" thickBot="1" x14ac:dyDescent="0.25">
      <c r="A47" s="31" t="s">
        <v>48</v>
      </c>
      <c r="B47" s="32">
        <f>SUM(B22:B24)</f>
        <v>9.0000000000000011E-2</v>
      </c>
      <c r="C47" s="32">
        <f>SUM(C22:C24)</f>
        <v>0.10400000000000001</v>
      </c>
      <c r="D47" s="33">
        <f t="shared" ref="D47:I47" si="4">SUM(D22:D24)</f>
        <v>51.75</v>
      </c>
      <c r="E47" s="33">
        <f t="shared" si="4"/>
        <v>456.35199999999998</v>
      </c>
      <c r="F47" s="33">
        <f t="shared" si="4"/>
        <v>508.10200000000003</v>
      </c>
      <c r="G47" s="33">
        <f t="shared" si="4"/>
        <v>44.269000000000005</v>
      </c>
      <c r="H47" s="33">
        <f t="shared" si="4"/>
        <v>438.44900000000001</v>
      </c>
      <c r="I47" s="33">
        <f t="shared" si="4"/>
        <v>482.71799999999996</v>
      </c>
      <c r="J47" s="59">
        <f>IF(G47=0,0,G47/D47)</f>
        <v>0.85543961352657016</v>
      </c>
      <c r="K47" s="59">
        <f>IF(H47=0,0,H47/E47)</f>
        <v>0.96076931842086821</v>
      </c>
      <c r="L47" s="59">
        <f>IF(I47&gt;0,I47/F47,0)</f>
        <v>0.95004152709495326</v>
      </c>
      <c r="M47" s="56">
        <f>SUM(M22:M24)</f>
        <v>137723.74</v>
      </c>
      <c r="N47" s="34">
        <f>IF(M47=0,0,M47/I47)</f>
        <v>285.30889670573708</v>
      </c>
    </row>
  </sheetData>
  <sheetProtection password="CC53" sheet="1" formatCells="0" formatColumns="0" formatRows="0" insertColumns="0" insertRows="0" insertHyperlinks="0" deleteColumns="0" deleteRows="0" sort="0" autoFilter="0" pivotTables="0"/>
  <customSheetViews>
    <customSheetView guid="{0721A5A3-9522-4934-9C82-658F39FE139D}" topLeftCell="A7">
      <selection activeCell="B13" sqref="B13"/>
      <pageMargins left="0.31496062992125984" right="0.31496062992125984" top="0.74803149606299213" bottom="0.35433070866141736" header="0" footer="0"/>
      <printOptions horizontalCentered="1"/>
      <pageSetup paperSize="9" scale="75" orientation="landscape" r:id="rId1"/>
    </customSheetView>
  </customSheetViews>
  <mergeCells count="19">
    <mergeCell ref="A11:B11"/>
    <mergeCell ref="L13:N13"/>
    <mergeCell ref="L14:M14"/>
    <mergeCell ref="A1:G1"/>
    <mergeCell ref="L16:M16"/>
    <mergeCell ref="E2:G2"/>
    <mergeCell ref="A15:B15"/>
    <mergeCell ref="L15:M15"/>
    <mergeCell ref="C8:C10"/>
    <mergeCell ref="D8:F10"/>
    <mergeCell ref="L17:M17"/>
    <mergeCell ref="A19:N19"/>
    <mergeCell ref="A20:A21"/>
    <mergeCell ref="B20:C20"/>
    <mergeCell ref="D20:F20"/>
    <mergeCell ref="G20:I20"/>
    <mergeCell ref="N20:N21"/>
    <mergeCell ref="J20:L20"/>
    <mergeCell ref="M20:M21"/>
  </mergeCells>
  <phoneticPr fontId="20" type="noConversion"/>
  <printOptions horizontalCentered="1"/>
  <pageMargins left="0.31496062992125984" right="0.31496062992125984" top="0.74803149606299213" bottom="0.35433070866141736" header="0" footer="0"/>
  <pageSetup paperSize="9" scale="75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7"/>
  <sheetViews>
    <sheetView workbookViewId="0">
      <selection activeCell="B13" sqref="B13"/>
    </sheetView>
  </sheetViews>
  <sheetFormatPr defaultRowHeight="12.75" x14ac:dyDescent="0.2"/>
  <cols>
    <col min="1" max="1" width="32.7109375" style="2" customWidth="1"/>
    <col min="2" max="3" width="12.140625" style="2" customWidth="1"/>
    <col min="4" max="12" width="11.28515625" style="2" customWidth="1"/>
    <col min="13" max="13" width="12.5703125" style="2" customWidth="1"/>
    <col min="14" max="14" width="11.28515625" style="2" customWidth="1"/>
    <col min="15" max="15" width="10.42578125" style="2" customWidth="1"/>
    <col min="16" max="16384" width="9.140625" style="2"/>
  </cols>
  <sheetData>
    <row r="1" spans="1:14" ht="24" customHeight="1" x14ac:dyDescent="0.2">
      <c r="A1" s="170" t="s">
        <v>87</v>
      </c>
      <c r="B1" s="170"/>
      <c r="C1" s="170"/>
      <c r="D1" s="170"/>
      <c r="E1" s="170"/>
      <c r="F1" s="170"/>
      <c r="G1" s="170"/>
      <c r="H1" s="113">
        <f>янв!H1</f>
        <v>2023</v>
      </c>
      <c r="I1" s="1" t="s">
        <v>75</v>
      </c>
      <c r="J1" s="1"/>
      <c r="K1" s="1"/>
      <c r="L1" s="1"/>
      <c r="M1" s="1"/>
      <c r="N1" s="1"/>
    </row>
    <row r="2" spans="1:14" x14ac:dyDescent="0.2">
      <c r="A2" s="3" t="s">
        <v>26</v>
      </c>
      <c r="B2" s="151" t="s">
        <v>105</v>
      </c>
      <c r="E2" s="168" t="s">
        <v>55</v>
      </c>
      <c r="F2" s="168"/>
      <c r="G2" s="168"/>
    </row>
    <row r="3" spans="1:14" x14ac:dyDescent="0.2">
      <c r="A3" s="3" t="s">
        <v>0</v>
      </c>
      <c r="B3" s="167" t="s">
        <v>104</v>
      </c>
    </row>
    <row r="4" spans="1:14" x14ac:dyDescent="0.2">
      <c r="A4" s="4" t="s">
        <v>30</v>
      </c>
      <c r="B4" s="36">
        <v>40</v>
      </c>
    </row>
    <row r="5" spans="1:14" x14ac:dyDescent="0.2">
      <c r="A5" s="5" t="s">
        <v>28</v>
      </c>
      <c r="B5" s="134">
        <f>B6+B7</f>
        <v>4471</v>
      </c>
    </row>
    <row r="6" spans="1:14" x14ac:dyDescent="0.2">
      <c r="A6" s="6" t="s">
        <v>27</v>
      </c>
      <c r="B6" s="140">
        <v>521</v>
      </c>
    </row>
    <row r="7" spans="1:14" ht="13.5" thickBot="1" x14ac:dyDescent="0.25">
      <c r="A7" s="7" t="s">
        <v>29</v>
      </c>
      <c r="B7" s="141">
        <v>3950</v>
      </c>
    </row>
    <row r="8" spans="1:14" x14ac:dyDescent="0.2">
      <c r="A8" s="8" t="s">
        <v>31</v>
      </c>
      <c r="B8" s="126">
        <v>688694.98</v>
      </c>
      <c r="C8" s="171"/>
      <c r="D8" s="195"/>
      <c r="E8" s="168"/>
      <c r="F8" s="168"/>
    </row>
    <row r="9" spans="1:14" x14ac:dyDescent="0.2">
      <c r="A9" s="9" t="s">
        <v>32</v>
      </c>
      <c r="B9" s="127">
        <f>M45</f>
        <v>610934.23999999987</v>
      </c>
      <c r="C9" s="171"/>
      <c r="D9" s="168"/>
      <c r="E9" s="168"/>
      <c r="F9" s="168"/>
    </row>
    <row r="10" spans="1:14" ht="13.5" thickBot="1" x14ac:dyDescent="0.25">
      <c r="A10" s="11" t="s">
        <v>33</v>
      </c>
      <c r="B10" s="128">
        <f>B8-B9</f>
        <v>77760.740000000107</v>
      </c>
      <c r="C10" s="171"/>
      <c r="D10" s="168"/>
      <c r="E10" s="168"/>
      <c r="F10" s="168"/>
    </row>
    <row r="11" spans="1:14" x14ac:dyDescent="0.2">
      <c r="A11" s="172" t="s">
        <v>40</v>
      </c>
      <c r="B11" s="172"/>
    </row>
    <row r="12" spans="1:14" x14ac:dyDescent="0.2">
      <c r="A12" s="3" t="s">
        <v>34</v>
      </c>
      <c r="B12" s="12">
        <v>131</v>
      </c>
    </row>
    <row r="13" spans="1:14" ht="12.75" customHeight="1" x14ac:dyDescent="0.2">
      <c r="A13" s="3" t="s">
        <v>2</v>
      </c>
      <c r="B13" s="125">
        <f>IF(M45&gt;0,B8/B5,0)</f>
        <v>154.03600536792663</v>
      </c>
      <c r="L13" s="176" t="s">
        <v>49</v>
      </c>
      <c r="M13" s="176"/>
      <c r="N13" s="176"/>
    </row>
    <row r="14" spans="1:14" x14ac:dyDescent="0.2">
      <c r="A14" s="13" t="s">
        <v>3</v>
      </c>
      <c r="B14" s="14">
        <f>B13/B12</f>
        <v>1.175847369220814</v>
      </c>
      <c r="E14" s="40"/>
      <c r="L14" s="169" t="s">
        <v>50</v>
      </c>
      <c r="M14" s="169"/>
      <c r="N14" s="39">
        <v>2</v>
      </c>
    </row>
    <row r="15" spans="1:14" x14ac:dyDescent="0.2">
      <c r="A15" s="180" t="s">
        <v>41</v>
      </c>
      <c r="B15" s="180"/>
      <c r="E15" s="41"/>
      <c r="L15" s="169" t="s">
        <v>53</v>
      </c>
      <c r="M15" s="169"/>
      <c r="N15" s="39">
        <v>1.25</v>
      </c>
    </row>
    <row r="16" spans="1:14" x14ac:dyDescent="0.2">
      <c r="A16" s="3" t="s">
        <v>42</v>
      </c>
      <c r="B16" s="15">
        <f>J45</f>
        <v>0.73977041257558751</v>
      </c>
      <c r="L16" s="169" t="s">
        <v>52</v>
      </c>
      <c r="M16" s="169"/>
      <c r="N16" s="39">
        <v>2.63</v>
      </c>
    </row>
    <row r="17" spans="1:14" ht="13.5" thickBot="1" x14ac:dyDescent="0.25">
      <c r="A17" s="3" t="s">
        <v>43</v>
      </c>
      <c r="B17" s="16">
        <f>K45</f>
        <v>0.90079573193748896</v>
      </c>
      <c r="L17" s="169" t="s">
        <v>51</v>
      </c>
      <c r="M17" s="169"/>
      <c r="N17" s="39">
        <v>8.33</v>
      </c>
    </row>
    <row r="18" spans="1:14" ht="18.75" thickBot="1" x14ac:dyDescent="0.25">
      <c r="A18" s="17" t="s">
        <v>44</v>
      </c>
      <c r="B18" s="18">
        <f>L45</f>
        <v>0.88355728623233476</v>
      </c>
    </row>
    <row r="19" spans="1:14" ht="18.75" customHeight="1" x14ac:dyDescent="0.2">
      <c r="A19" s="174" t="s">
        <v>1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</row>
    <row r="20" spans="1:14" s="19" customFormat="1" ht="39" customHeight="1" x14ac:dyDescent="0.2">
      <c r="A20" s="181"/>
      <c r="B20" s="178" t="s">
        <v>37</v>
      </c>
      <c r="C20" s="178"/>
      <c r="D20" s="177" t="s">
        <v>38</v>
      </c>
      <c r="E20" s="177"/>
      <c r="F20" s="178"/>
      <c r="G20" s="177" t="s">
        <v>39</v>
      </c>
      <c r="H20" s="178"/>
      <c r="I20" s="178"/>
      <c r="J20" s="179" t="s">
        <v>4</v>
      </c>
      <c r="K20" s="180"/>
      <c r="L20" s="180"/>
      <c r="M20" s="173" t="s">
        <v>46</v>
      </c>
      <c r="N20" s="173" t="s">
        <v>47</v>
      </c>
    </row>
    <row r="21" spans="1:14" s="19" customFormat="1" x14ac:dyDescent="0.2">
      <c r="A21" s="181"/>
      <c r="B21" s="46" t="s">
        <v>27</v>
      </c>
      <c r="C21" s="46" t="s">
        <v>29</v>
      </c>
      <c r="D21" s="20" t="s">
        <v>27</v>
      </c>
      <c r="E21" s="20" t="s">
        <v>29</v>
      </c>
      <c r="F21" s="20" t="s">
        <v>5</v>
      </c>
      <c r="G21" s="20" t="s">
        <v>27</v>
      </c>
      <c r="H21" s="20" t="s">
        <v>29</v>
      </c>
      <c r="I21" s="20" t="s">
        <v>5</v>
      </c>
      <c r="J21" s="20" t="s">
        <v>27</v>
      </c>
      <c r="K21" s="20" t="s">
        <v>29</v>
      </c>
      <c r="L21" s="21" t="s">
        <v>45</v>
      </c>
      <c r="M21" s="173"/>
      <c r="N21" s="173"/>
    </row>
    <row r="22" spans="1:14" x14ac:dyDescent="0.2">
      <c r="A22" s="22" t="s">
        <v>6</v>
      </c>
      <c r="B22" s="60">
        <v>0.05</v>
      </c>
      <c r="C22" s="60">
        <v>5.5E-2</v>
      </c>
      <c r="D22" s="24">
        <f>B6*B22</f>
        <v>26.05</v>
      </c>
      <c r="E22" s="24">
        <f>B7*C22</f>
        <v>217.25</v>
      </c>
      <c r="F22" s="24">
        <f>D22+E22</f>
        <v>243.3</v>
      </c>
      <c r="G22" s="37">
        <v>19.933</v>
      </c>
      <c r="H22" s="37">
        <v>199.97</v>
      </c>
      <c r="I22" s="25">
        <f>G22+H22</f>
        <v>219.90299999999999</v>
      </c>
      <c r="J22" s="26">
        <f>IF(D22&gt;0,G22/D22,0)</f>
        <v>0.76518234165067178</v>
      </c>
      <c r="K22" s="26">
        <f>IF(E22&gt;0,H22/E22,0)</f>
        <v>0.92046029919447636</v>
      </c>
      <c r="L22" s="27">
        <f>IF(I22&gt;0,I22/F22,0)</f>
        <v>0.9038347718865597</v>
      </c>
      <c r="M22" s="38">
        <v>67953</v>
      </c>
      <c r="N22" s="28">
        <f>IF(I22&gt;0,M22/I22,0)</f>
        <v>309.01351959727697</v>
      </c>
    </row>
    <row r="23" spans="1:14" x14ac:dyDescent="0.2">
      <c r="A23" s="22" t="s">
        <v>7</v>
      </c>
      <c r="B23" s="60">
        <v>0.02</v>
      </c>
      <c r="C23" s="60">
        <v>2.4E-2</v>
      </c>
      <c r="D23" s="24">
        <f>B6*B23</f>
        <v>10.42</v>
      </c>
      <c r="E23" s="24">
        <f>B7*C23</f>
        <v>94.8</v>
      </c>
      <c r="F23" s="24">
        <f t="shared" ref="F23:F43" si="0">D23+E23</f>
        <v>105.22</v>
      </c>
      <c r="G23" s="37">
        <v>10.08</v>
      </c>
      <c r="H23" s="37">
        <v>117.215</v>
      </c>
      <c r="I23" s="25">
        <f t="shared" ref="I23:I43" si="1">G23+H23</f>
        <v>127.295</v>
      </c>
      <c r="J23" s="26">
        <f t="shared" ref="J23:L44" si="2">IF(D23&gt;0,G23/D23,0)</f>
        <v>0.96737044145873319</v>
      </c>
      <c r="K23" s="26">
        <f t="shared" si="2"/>
        <v>1.236445147679325</v>
      </c>
      <c r="L23" s="27">
        <f t="shared" si="2"/>
        <v>1.2097985173921308</v>
      </c>
      <c r="M23" s="38">
        <v>30201.98</v>
      </c>
      <c r="N23" s="28">
        <f t="shared" ref="N23:N43" si="3">IF(I23&gt;0,M23/I23,0)</f>
        <v>237.25975097215129</v>
      </c>
    </row>
    <row r="24" spans="1:14" x14ac:dyDescent="0.2">
      <c r="A24" s="22" t="s">
        <v>97</v>
      </c>
      <c r="B24" s="152">
        <v>0.02</v>
      </c>
      <c r="C24" s="60">
        <v>2.5000000000000001E-2</v>
      </c>
      <c r="D24" s="24">
        <f>B6*B24</f>
        <v>10.42</v>
      </c>
      <c r="E24" s="24">
        <f>B7*C24</f>
        <v>98.75</v>
      </c>
      <c r="F24" s="24">
        <f>D24+E24</f>
        <v>109.17</v>
      </c>
      <c r="G24" s="37">
        <v>8.2240000000000002</v>
      </c>
      <c r="H24" s="37">
        <v>80.168000000000006</v>
      </c>
      <c r="I24" s="25">
        <f>G24+H24</f>
        <v>88.39200000000001</v>
      </c>
      <c r="J24" s="26">
        <f>IF(D24&gt;0,G24/D24,0)</f>
        <v>0.7892514395393474</v>
      </c>
      <c r="K24" s="26">
        <f>IF(E24&gt;0,H24/E24,0)</f>
        <v>0.81182784810126585</v>
      </c>
      <c r="L24" s="27">
        <f>IF(F24&gt;0,I24/F24,0)</f>
        <v>0.80967298708436397</v>
      </c>
      <c r="M24" s="38">
        <v>25326.87</v>
      </c>
      <c r="N24" s="28">
        <f>IF(I24&gt;0,M24/I24,0)</f>
        <v>286.52898452348626</v>
      </c>
    </row>
    <row r="25" spans="1:14" x14ac:dyDescent="0.2">
      <c r="A25" s="22" t="s">
        <v>8</v>
      </c>
      <c r="B25" s="23">
        <v>3.2000000000000001E-2</v>
      </c>
      <c r="C25" s="23">
        <v>3.6999999999999998E-2</v>
      </c>
      <c r="D25" s="24">
        <f>B6*B25</f>
        <v>16.672000000000001</v>
      </c>
      <c r="E25" s="24">
        <f>B7*C25</f>
        <v>146.15</v>
      </c>
      <c r="F25" s="24">
        <f t="shared" si="0"/>
        <v>162.822</v>
      </c>
      <c r="G25" s="37">
        <v>10.02</v>
      </c>
      <c r="H25" s="37">
        <v>105.98</v>
      </c>
      <c r="I25" s="25">
        <f t="shared" si="1"/>
        <v>116</v>
      </c>
      <c r="J25" s="26">
        <f t="shared" si="2"/>
        <v>0.60100767754318618</v>
      </c>
      <c r="K25" s="26">
        <f t="shared" si="2"/>
        <v>0.7251453985631201</v>
      </c>
      <c r="L25" s="27">
        <f t="shared" si="2"/>
        <v>0.71243443760671166</v>
      </c>
      <c r="M25" s="38">
        <v>28000</v>
      </c>
      <c r="N25" s="28">
        <f t="shared" si="3"/>
        <v>241.37931034482759</v>
      </c>
    </row>
    <row r="26" spans="1:14" x14ac:dyDescent="0.2">
      <c r="A26" s="22" t="s">
        <v>35</v>
      </c>
      <c r="B26" s="23">
        <v>1.7999999999999999E-2</v>
      </c>
      <c r="C26" s="23">
        <v>2.1000000000000001E-2</v>
      </c>
      <c r="D26" s="24">
        <f>B6*B26</f>
        <v>9.3780000000000001</v>
      </c>
      <c r="E26" s="24">
        <f>B7*C26</f>
        <v>82.95</v>
      </c>
      <c r="F26" s="24">
        <f t="shared" si="0"/>
        <v>92.328000000000003</v>
      </c>
      <c r="G26" s="37">
        <v>8.0779999999999994</v>
      </c>
      <c r="H26" s="37">
        <v>74.540000000000006</v>
      </c>
      <c r="I26" s="25">
        <f t="shared" si="1"/>
        <v>82.618000000000009</v>
      </c>
      <c r="J26" s="26">
        <f t="shared" si="2"/>
        <v>0.86137769247174234</v>
      </c>
      <c r="K26" s="26">
        <f t="shared" si="2"/>
        <v>0.8986136226642556</v>
      </c>
      <c r="L26" s="27">
        <f t="shared" si="2"/>
        <v>0.89483147040984323</v>
      </c>
      <c r="M26" s="38">
        <v>41544.449999999997</v>
      </c>
      <c r="N26" s="28">
        <f t="shared" si="3"/>
        <v>502.8498632259313</v>
      </c>
    </row>
    <row r="27" spans="1:14" x14ac:dyDescent="0.2">
      <c r="A27" s="22" t="s">
        <v>36</v>
      </c>
      <c r="B27" s="23">
        <v>8.9999999999999993E-3</v>
      </c>
      <c r="C27" s="23">
        <v>1.0999999999999999E-2</v>
      </c>
      <c r="D27" s="24">
        <f>B6*B27</f>
        <v>4.6890000000000001</v>
      </c>
      <c r="E27" s="24">
        <f>B7*C27</f>
        <v>43.449999999999996</v>
      </c>
      <c r="F27" s="24">
        <f t="shared" si="0"/>
        <v>48.138999999999996</v>
      </c>
      <c r="G27" s="37">
        <v>3.512</v>
      </c>
      <c r="H27" s="37">
        <v>44.487000000000002</v>
      </c>
      <c r="I27" s="25">
        <f t="shared" si="1"/>
        <v>47.999000000000002</v>
      </c>
      <c r="J27" s="26">
        <f t="shared" si="2"/>
        <v>0.74898699082960118</v>
      </c>
      <c r="K27" s="26">
        <f t="shared" si="2"/>
        <v>1.023866513233602</v>
      </c>
      <c r="L27" s="27">
        <f t="shared" si="2"/>
        <v>0.99709175512578174</v>
      </c>
      <c r="M27" s="38">
        <v>5049.51</v>
      </c>
      <c r="N27" s="28">
        <f t="shared" si="3"/>
        <v>105.20031667326403</v>
      </c>
    </row>
    <row r="28" spans="1:14" x14ac:dyDescent="0.2">
      <c r="A28" s="30" t="s">
        <v>9</v>
      </c>
      <c r="B28" s="23">
        <v>0.39</v>
      </c>
      <c r="C28" s="23">
        <v>0.45</v>
      </c>
      <c r="D28" s="24">
        <f>B6*B28</f>
        <v>203.19</v>
      </c>
      <c r="E28" s="24">
        <f>B7*C28</f>
        <v>1777.5</v>
      </c>
      <c r="F28" s="24">
        <f t="shared" si="0"/>
        <v>1980.69</v>
      </c>
      <c r="G28" s="37">
        <v>185.684</v>
      </c>
      <c r="H28" s="37">
        <v>1871.2460000000001</v>
      </c>
      <c r="I28" s="25">
        <f t="shared" si="1"/>
        <v>2056.9300000000003</v>
      </c>
      <c r="J28" s="26">
        <f t="shared" si="2"/>
        <v>0.91384418524533684</v>
      </c>
      <c r="K28" s="26">
        <f t="shared" si="2"/>
        <v>1.0527403656821379</v>
      </c>
      <c r="L28" s="27">
        <f t="shared" si="2"/>
        <v>1.0384916367528489</v>
      </c>
      <c r="M28" s="38">
        <v>128169.60000000001</v>
      </c>
      <c r="N28" s="28">
        <f t="shared" si="3"/>
        <v>62.311114136115464</v>
      </c>
    </row>
    <row r="29" spans="1:14" x14ac:dyDescent="0.2">
      <c r="A29" s="22" t="s">
        <v>10</v>
      </c>
      <c r="B29" s="23">
        <v>0.03</v>
      </c>
      <c r="C29" s="23">
        <v>0.04</v>
      </c>
      <c r="D29" s="24">
        <f>B6*B29</f>
        <v>15.629999999999999</v>
      </c>
      <c r="E29" s="24">
        <f>B7*C29</f>
        <v>158</v>
      </c>
      <c r="F29" s="24">
        <f t="shared" si="0"/>
        <v>173.63</v>
      </c>
      <c r="G29" s="37">
        <v>12.497999999999999</v>
      </c>
      <c r="H29" s="37">
        <v>170.90899999999999</v>
      </c>
      <c r="I29" s="25">
        <f t="shared" si="1"/>
        <v>183.40699999999998</v>
      </c>
      <c r="J29" s="26">
        <f t="shared" si="2"/>
        <v>0.79961612284069095</v>
      </c>
      <c r="K29" s="26">
        <f t="shared" si="2"/>
        <v>1.0817025316455695</v>
      </c>
      <c r="L29" s="27">
        <f t="shared" si="2"/>
        <v>1.056309393537983</v>
      </c>
      <c r="M29" s="38">
        <v>36867.599999999999</v>
      </c>
      <c r="N29" s="28">
        <f t="shared" si="3"/>
        <v>201.01522842639596</v>
      </c>
    </row>
    <row r="30" spans="1:14" x14ac:dyDescent="0.2">
      <c r="A30" s="22" t="s">
        <v>11</v>
      </c>
      <c r="B30" s="23">
        <v>8.9999999999999993E-3</v>
      </c>
      <c r="C30" s="23">
        <v>1.0999999999999999E-2</v>
      </c>
      <c r="D30" s="24">
        <f>B6*B30</f>
        <v>4.6890000000000001</v>
      </c>
      <c r="E30" s="24">
        <f>B7*C30</f>
        <v>43.449999999999996</v>
      </c>
      <c r="F30" s="24">
        <f t="shared" si="0"/>
        <v>48.138999999999996</v>
      </c>
      <c r="G30" s="37">
        <v>3.7309999999999999</v>
      </c>
      <c r="H30" s="37">
        <v>47.564999999999998</v>
      </c>
      <c r="I30" s="25">
        <f t="shared" si="1"/>
        <v>51.295999999999999</v>
      </c>
      <c r="J30" s="26">
        <f t="shared" si="2"/>
        <v>0.79569204521219872</v>
      </c>
      <c r="K30" s="26">
        <f t="shared" si="2"/>
        <v>1.0947065592635215</v>
      </c>
      <c r="L30" s="27">
        <f t="shared" si="2"/>
        <v>1.0655809219136252</v>
      </c>
      <c r="M30" s="38">
        <v>8987.07</v>
      </c>
      <c r="N30" s="28">
        <f t="shared" si="3"/>
        <v>175.20021054273238</v>
      </c>
    </row>
    <row r="31" spans="1:14" x14ac:dyDescent="0.2">
      <c r="A31" s="22" t="s">
        <v>12</v>
      </c>
      <c r="B31" s="23">
        <v>4.0000000000000001E-3</v>
      </c>
      <c r="C31" s="23">
        <v>6.0000000000000001E-3</v>
      </c>
      <c r="D31" s="24">
        <f>B6*B31</f>
        <v>2.0840000000000001</v>
      </c>
      <c r="E31" s="24">
        <f>B7*C31</f>
        <v>23.7</v>
      </c>
      <c r="F31" s="24">
        <f t="shared" si="0"/>
        <v>25.783999999999999</v>
      </c>
      <c r="G31" s="37">
        <v>1.855</v>
      </c>
      <c r="H31" s="37">
        <v>20.260999999999999</v>
      </c>
      <c r="I31" s="25">
        <f t="shared" si="1"/>
        <v>22.116</v>
      </c>
      <c r="J31" s="26">
        <f t="shared" si="2"/>
        <v>0.89011516314779271</v>
      </c>
      <c r="K31" s="26">
        <f t="shared" si="2"/>
        <v>0.85489451476793243</v>
      </c>
      <c r="L31" s="27">
        <f t="shared" si="2"/>
        <v>0.85774123487434073</v>
      </c>
      <c r="M31" s="38">
        <v>10711.44</v>
      </c>
      <c r="N31" s="28">
        <f t="shared" si="3"/>
        <v>484.32989690721655</v>
      </c>
    </row>
    <row r="32" spans="1:14" x14ac:dyDescent="0.2">
      <c r="A32" s="22" t="s">
        <v>13</v>
      </c>
      <c r="B32" s="23">
        <v>1</v>
      </c>
      <c r="C32" s="23">
        <v>1</v>
      </c>
      <c r="D32" s="24">
        <f>B6*B32</f>
        <v>521</v>
      </c>
      <c r="E32" s="24">
        <f>B7*C32</f>
        <v>3950</v>
      </c>
      <c r="F32" s="24">
        <f t="shared" si="0"/>
        <v>4471</v>
      </c>
      <c r="G32" s="37">
        <v>268.89999999999998</v>
      </c>
      <c r="H32" s="37">
        <v>2781.1</v>
      </c>
      <c r="I32" s="25">
        <f t="shared" si="1"/>
        <v>3050</v>
      </c>
      <c r="J32" s="26">
        <f t="shared" si="2"/>
        <v>0.5161228406909788</v>
      </c>
      <c r="K32" s="26">
        <f t="shared" si="2"/>
        <v>0.70407594936708862</v>
      </c>
      <c r="L32" s="27">
        <f t="shared" si="2"/>
        <v>0.68217401028852609</v>
      </c>
      <c r="M32" s="38">
        <v>19794.5</v>
      </c>
      <c r="N32" s="28">
        <f t="shared" si="3"/>
        <v>6.49</v>
      </c>
    </row>
    <row r="33" spans="1:14" x14ac:dyDescent="0.2">
      <c r="A33" s="22" t="s">
        <v>14</v>
      </c>
      <c r="B33" s="23">
        <v>2.5000000000000001E-2</v>
      </c>
      <c r="C33" s="23">
        <v>2.9000000000000001E-2</v>
      </c>
      <c r="D33" s="24">
        <f>B6*B33</f>
        <v>13.025</v>
      </c>
      <c r="E33" s="24">
        <f>B7*C33</f>
        <v>114.55000000000001</v>
      </c>
      <c r="F33" s="24">
        <f t="shared" si="0"/>
        <v>127.57500000000002</v>
      </c>
      <c r="G33" s="37">
        <v>8.7550000000000008</v>
      </c>
      <c r="H33" s="37">
        <v>111.245</v>
      </c>
      <c r="I33" s="25">
        <f t="shared" si="1"/>
        <v>120</v>
      </c>
      <c r="J33" s="26">
        <f t="shared" si="2"/>
        <v>0.67216890595009604</v>
      </c>
      <c r="K33" s="26">
        <f t="shared" si="2"/>
        <v>0.97114797031863809</v>
      </c>
      <c r="L33" s="27">
        <f t="shared" si="2"/>
        <v>0.94062316284538494</v>
      </c>
      <c r="M33" s="38">
        <v>3480</v>
      </c>
      <c r="N33" s="28">
        <f t="shared" si="3"/>
        <v>29</v>
      </c>
    </row>
    <row r="34" spans="1:14" x14ac:dyDescent="0.2">
      <c r="A34" s="22" t="s">
        <v>15</v>
      </c>
      <c r="B34" s="23">
        <v>0.03</v>
      </c>
      <c r="C34" s="23">
        <v>4.2999999999999997E-2</v>
      </c>
      <c r="D34" s="24">
        <f>B6*B34</f>
        <v>15.629999999999999</v>
      </c>
      <c r="E34" s="24">
        <f>B7*C34</f>
        <v>169.85</v>
      </c>
      <c r="F34" s="24">
        <f t="shared" si="0"/>
        <v>185.48</v>
      </c>
      <c r="G34" s="37">
        <v>14.539</v>
      </c>
      <c r="H34" s="37">
        <v>169.57499999999999</v>
      </c>
      <c r="I34" s="25">
        <f t="shared" si="1"/>
        <v>184.11399999999998</v>
      </c>
      <c r="J34" s="26">
        <f t="shared" si="2"/>
        <v>0.93019833653230966</v>
      </c>
      <c r="K34" s="26">
        <f t="shared" si="2"/>
        <v>0.99838092434501025</v>
      </c>
      <c r="L34" s="27">
        <f t="shared" si="2"/>
        <v>0.99263532456329517</v>
      </c>
      <c r="M34" s="38">
        <v>8556.67</v>
      </c>
      <c r="N34" s="28">
        <f t="shared" si="3"/>
        <v>46.474847105597625</v>
      </c>
    </row>
    <row r="35" spans="1:14" x14ac:dyDescent="0.2">
      <c r="A35" s="22" t="s">
        <v>16</v>
      </c>
      <c r="B35" s="23">
        <v>8.0000000000000002E-3</v>
      </c>
      <c r="C35" s="23">
        <v>1.2E-2</v>
      </c>
      <c r="D35" s="24">
        <f>B6*B35</f>
        <v>4.1680000000000001</v>
      </c>
      <c r="E35" s="24">
        <f>B7*C35</f>
        <v>47.4</v>
      </c>
      <c r="F35" s="24">
        <f t="shared" si="0"/>
        <v>51.567999999999998</v>
      </c>
      <c r="G35" s="37">
        <v>2.742</v>
      </c>
      <c r="H35" s="37">
        <v>42.838000000000001</v>
      </c>
      <c r="I35" s="25">
        <f t="shared" si="1"/>
        <v>45.58</v>
      </c>
      <c r="J35" s="26">
        <f t="shared" si="2"/>
        <v>0.65786948176583493</v>
      </c>
      <c r="K35" s="26">
        <f t="shared" si="2"/>
        <v>0.9037552742616034</v>
      </c>
      <c r="L35" s="27">
        <f t="shared" si="2"/>
        <v>0.88388147688488983</v>
      </c>
      <c r="M35" s="38">
        <v>1676.47</v>
      </c>
      <c r="N35" s="28">
        <f t="shared" si="3"/>
        <v>36.780824923211938</v>
      </c>
    </row>
    <row r="36" spans="1:14" x14ac:dyDescent="0.2">
      <c r="A36" s="22" t="s">
        <v>17</v>
      </c>
      <c r="B36" s="23">
        <v>2.5000000000000001E-2</v>
      </c>
      <c r="C36" s="23">
        <v>0.03</v>
      </c>
      <c r="D36" s="24">
        <f>B6*B36</f>
        <v>13.025</v>
      </c>
      <c r="E36" s="24">
        <f>B7*C36</f>
        <v>118.5</v>
      </c>
      <c r="F36" s="24">
        <f t="shared" si="0"/>
        <v>131.52500000000001</v>
      </c>
      <c r="G36" s="37">
        <v>12.006</v>
      </c>
      <c r="H36" s="37">
        <v>117.81</v>
      </c>
      <c r="I36" s="25">
        <f t="shared" si="1"/>
        <v>129.816</v>
      </c>
      <c r="J36" s="26">
        <f t="shared" si="2"/>
        <v>0.92176583493282149</v>
      </c>
      <c r="K36" s="26">
        <f t="shared" si="2"/>
        <v>0.99417721518987345</v>
      </c>
      <c r="L36" s="27">
        <f t="shared" si="2"/>
        <v>0.98700627257175444</v>
      </c>
      <c r="M36" s="38">
        <v>8308.25</v>
      </c>
      <c r="N36" s="28">
        <f t="shared" si="3"/>
        <v>64.000200283478151</v>
      </c>
    </row>
    <row r="37" spans="1:14" x14ac:dyDescent="0.2">
      <c r="A37" s="22" t="s">
        <v>18</v>
      </c>
      <c r="B37" s="23">
        <v>1.2E-2</v>
      </c>
      <c r="C37" s="23">
        <v>0.02</v>
      </c>
      <c r="D37" s="24">
        <f>B6*B37</f>
        <v>6.2519999999999998</v>
      </c>
      <c r="E37" s="24">
        <f>B7*C37</f>
        <v>79</v>
      </c>
      <c r="F37" s="24">
        <f t="shared" si="0"/>
        <v>85.251999999999995</v>
      </c>
      <c r="G37" s="37">
        <v>3.4209999999999998</v>
      </c>
      <c r="H37" s="37">
        <v>66.778999999999996</v>
      </c>
      <c r="I37" s="25">
        <f t="shared" si="1"/>
        <v>70.2</v>
      </c>
      <c r="J37" s="26">
        <f t="shared" si="2"/>
        <v>0.54718490083173388</v>
      </c>
      <c r="K37" s="26">
        <f t="shared" si="2"/>
        <v>0.84530379746835438</v>
      </c>
      <c r="L37" s="27">
        <f t="shared" si="2"/>
        <v>0.82344109229108997</v>
      </c>
      <c r="M37" s="38">
        <v>8339</v>
      </c>
      <c r="N37" s="28">
        <f t="shared" si="3"/>
        <v>118.78917378917379</v>
      </c>
    </row>
    <row r="38" spans="1:14" x14ac:dyDescent="0.2">
      <c r="A38" s="22" t="s">
        <v>19</v>
      </c>
      <c r="B38" s="23">
        <v>8.9999999999999993E-3</v>
      </c>
      <c r="C38" s="23">
        <v>1.0999999999999999E-2</v>
      </c>
      <c r="D38" s="24">
        <f>B6*B38</f>
        <v>4.6890000000000001</v>
      </c>
      <c r="E38" s="24">
        <f>B7*C38</f>
        <v>43.449999999999996</v>
      </c>
      <c r="F38" s="24">
        <f t="shared" si="0"/>
        <v>48.138999999999996</v>
      </c>
      <c r="G38" s="37">
        <v>4.1980000000000004</v>
      </c>
      <c r="H38" s="37">
        <v>46.826999999999998</v>
      </c>
      <c r="I38" s="25">
        <f t="shared" si="1"/>
        <v>51.024999999999999</v>
      </c>
      <c r="J38" s="26">
        <f t="shared" si="2"/>
        <v>0.89528684154403937</v>
      </c>
      <c r="K38" s="26">
        <f t="shared" si="2"/>
        <v>1.0777215189873419</v>
      </c>
      <c r="L38" s="27">
        <f t="shared" si="2"/>
        <v>1.0599513907642453</v>
      </c>
      <c r="M38" s="38">
        <v>5909.39</v>
      </c>
      <c r="N38" s="28">
        <f t="shared" si="3"/>
        <v>115.81362077413034</v>
      </c>
    </row>
    <row r="39" spans="1:14" x14ac:dyDescent="0.2">
      <c r="A39" s="22" t="s">
        <v>20</v>
      </c>
      <c r="B39" s="23">
        <v>9.5000000000000001E-2</v>
      </c>
      <c r="C39" s="23">
        <v>0.1</v>
      </c>
      <c r="D39" s="24">
        <f>B6*B39</f>
        <v>49.494999999999997</v>
      </c>
      <c r="E39" s="24">
        <f>B7*C39</f>
        <v>395</v>
      </c>
      <c r="F39" s="24">
        <f t="shared" si="0"/>
        <v>444.495</v>
      </c>
      <c r="G39" s="37">
        <v>74.554000000000002</v>
      </c>
      <c r="H39" s="37">
        <v>636.02</v>
      </c>
      <c r="I39" s="25">
        <f t="shared" si="1"/>
        <v>710.57399999999996</v>
      </c>
      <c r="J39" s="26">
        <f t="shared" si="2"/>
        <v>1.5062935650065665</v>
      </c>
      <c r="K39" s="26">
        <f t="shared" si="2"/>
        <v>1.6101772151898734</v>
      </c>
      <c r="L39" s="27">
        <f t="shared" si="2"/>
        <v>1.5986096581513851</v>
      </c>
      <c r="M39" s="38">
        <v>49255.64</v>
      </c>
      <c r="N39" s="28">
        <f t="shared" si="3"/>
        <v>69.318100577842699</v>
      </c>
    </row>
    <row r="40" spans="1:14" x14ac:dyDescent="0.2">
      <c r="A40" s="22" t="s">
        <v>21</v>
      </c>
      <c r="B40" s="23">
        <v>0.1</v>
      </c>
      <c r="C40" s="23">
        <v>0.1</v>
      </c>
      <c r="D40" s="24">
        <f>B6*B40</f>
        <v>52.1</v>
      </c>
      <c r="E40" s="24">
        <f>B7*C40</f>
        <v>395</v>
      </c>
      <c r="F40" s="24">
        <f t="shared" si="0"/>
        <v>447.1</v>
      </c>
      <c r="G40" s="37">
        <v>52.1</v>
      </c>
      <c r="H40" s="37">
        <v>395.9</v>
      </c>
      <c r="I40" s="25">
        <f t="shared" si="1"/>
        <v>448</v>
      </c>
      <c r="J40" s="26">
        <f t="shared" si="2"/>
        <v>1</v>
      </c>
      <c r="K40" s="26">
        <f t="shared" si="2"/>
        <v>1.0022784810126582</v>
      </c>
      <c r="L40" s="27">
        <f t="shared" si="2"/>
        <v>1.0020129724893758</v>
      </c>
      <c r="M40" s="38">
        <v>16820.349999999999</v>
      </c>
      <c r="N40" s="28">
        <f t="shared" si="3"/>
        <v>37.545424107142857</v>
      </c>
    </row>
    <row r="41" spans="1:14" x14ac:dyDescent="0.2">
      <c r="A41" s="22" t="s">
        <v>22</v>
      </c>
      <c r="B41" s="60">
        <v>0.12</v>
      </c>
      <c r="C41" s="60">
        <v>0.14000000000000001</v>
      </c>
      <c r="D41" s="24">
        <f>B6*B41</f>
        <v>62.519999999999996</v>
      </c>
      <c r="E41" s="24">
        <f>B7*C41</f>
        <v>553</v>
      </c>
      <c r="F41" s="24">
        <f t="shared" si="0"/>
        <v>615.52</v>
      </c>
      <c r="G41" s="37">
        <v>42.920999999999999</v>
      </c>
      <c r="H41" s="37">
        <v>443.73700000000002</v>
      </c>
      <c r="I41" s="25">
        <f t="shared" si="1"/>
        <v>486.65800000000002</v>
      </c>
      <c r="J41" s="26">
        <f t="shared" si="2"/>
        <v>0.68651631477927066</v>
      </c>
      <c r="K41" s="26">
        <f t="shared" si="2"/>
        <v>0.80241772151898738</v>
      </c>
      <c r="L41" s="27">
        <f t="shared" si="2"/>
        <v>0.79064530803223299</v>
      </c>
      <c r="M41" s="38">
        <v>15294.93</v>
      </c>
      <c r="N41" s="28">
        <f t="shared" si="3"/>
        <v>31.42849804174595</v>
      </c>
    </row>
    <row r="42" spans="1:14" x14ac:dyDescent="0.2">
      <c r="A42" s="22" t="s">
        <v>23</v>
      </c>
      <c r="B42" s="23">
        <v>0.18</v>
      </c>
      <c r="C42" s="23">
        <v>0.22</v>
      </c>
      <c r="D42" s="24">
        <f>B6*B42</f>
        <v>93.78</v>
      </c>
      <c r="E42" s="24">
        <f>B7*C42</f>
        <v>869</v>
      </c>
      <c r="F42" s="24">
        <f t="shared" si="0"/>
        <v>962.78</v>
      </c>
      <c r="G42" s="37">
        <v>80.683999999999997</v>
      </c>
      <c r="H42" s="37">
        <v>853.24400000000003</v>
      </c>
      <c r="I42" s="25">
        <f t="shared" si="1"/>
        <v>933.928</v>
      </c>
      <c r="J42" s="26">
        <f t="shared" si="2"/>
        <v>0.8603540200469183</v>
      </c>
      <c r="K42" s="26">
        <f t="shared" si="2"/>
        <v>0.98186881472957421</v>
      </c>
      <c r="L42" s="27">
        <f t="shared" si="2"/>
        <v>0.97003261388894657</v>
      </c>
      <c r="M42" s="38">
        <v>53248.73</v>
      </c>
      <c r="N42" s="28">
        <f t="shared" si="3"/>
        <v>57.015883451400967</v>
      </c>
    </row>
    <row r="43" spans="1:14" x14ac:dyDescent="0.2">
      <c r="A43" s="22" t="s">
        <v>24</v>
      </c>
      <c r="B43" s="23">
        <v>0.04</v>
      </c>
      <c r="C43" s="23">
        <v>0.05</v>
      </c>
      <c r="D43" s="24">
        <f>B6*B43</f>
        <v>20.84</v>
      </c>
      <c r="E43" s="24">
        <f>B7*C43</f>
        <v>197.5</v>
      </c>
      <c r="F43" s="24">
        <f t="shared" si="0"/>
        <v>218.34</v>
      </c>
      <c r="G43" s="37">
        <v>20.32</v>
      </c>
      <c r="H43" s="37">
        <v>195.93</v>
      </c>
      <c r="I43" s="25">
        <f t="shared" si="1"/>
        <v>216.25</v>
      </c>
      <c r="J43" s="26">
        <f t="shared" si="2"/>
        <v>0.9750479846449136</v>
      </c>
      <c r="K43" s="26">
        <f t="shared" si="2"/>
        <v>0.99205063291139239</v>
      </c>
      <c r="L43" s="27">
        <f t="shared" si="2"/>
        <v>0.99042777319776498</v>
      </c>
      <c r="M43" s="38">
        <v>10956.59</v>
      </c>
      <c r="N43" s="28">
        <f t="shared" si="3"/>
        <v>50.666312138728323</v>
      </c>
    </row>
    <row r="44" spans="1:14" x14ac:dyDescent="0.2">
      <c r="A44" s="30" t="s">
        <v>25</v>
      </c>
      <c r="B44" s="61">
        <v>0.06</v>
      </c>
      <c r="C44" s="61">
        <v>0.08</v>
      </c>
      <c r="D44" s="24">
        <f>B6*B44</f>
        <v>31.259999999999998</v>
      </c>
      <c r="E44" s="24">
        <f>B7*C44</f>
        <v>316</v>
      </c>
      <c r="F44" s="24">
        <f>D44+E44</f>
        <v>347.26</v>
      </c>
      <c r="G44" s="37">
        <v>32.316000000000003</v>
      </c>
      <c r="H44" s="37">
        <v>355.38400000000001</v>
      </c>
      <c r="I44" s="25">
        <f>G44+H44</f>
        <v>387.70000000000005</v>
      </c>
      <c r="J44" s="26">
        <f t="shared" si="2"/>
        <v>1.033781190019194</v>
      </c>
      <c r="K44" s="26">
        <f t="shared" si="2"/>
        <v>1.1246329113924052</v>
      </c>
      <c r="L44" s="27">
        <f t="shared" si="2"/>
        <v>1.1164545297471637</v>
      </c>
      <c r="M44" s="38">
        <v>26482.2</v>
      </c>
      <c r="N44" s="28">
        <f>IF(I44&gt;0,M44/I44,0)</f>
        <v>68.305906628836723</v>
      </c>
    </row>
    <row r="45" spans="1:14" s="19" customFormat="1" x14ac:dyDescent="0.2">
      <c r="A45" s="42" t="s">
        <v>54</v>
      </c>
      <c r="B45" s="43"/>
      <c r="C45" s="43"/>
      <c r="D45" s="44">
        <f>SUM(D22:D44)</f>
        <v>1191.0059999999999</v>
      </c>
      <c r="E45" s="44">
        <f>SUM(E22:E44)</f>
        <v>9934.25</v>
      </c>
      <c r="F45" s="44">
        <f>D45+E45</f>
        <v>11125.255999999999</v>
      </c>
      <c r="G45" s="54">
        <f>SUM(G22:G44)</f>
        <v>881.07100000000003</v>
      </c>
      <c r="H45" s="54">
        <f>SUM(H22:H44)</f>
        <v>8948.73</v>
      </c>
      <c r="I45" s="45">
        <f>G45+H45</f>
        <v>9829.8009999999995</v>
      </c>
      <c r="J45" s="57">
        <f>IF(G45&gt;0,G45/D45,0)</f>
        <v>0.73977041257558751</v>
      </c>
      <c r="K45" s="57">
        <f>IF(E45&gt;0,H45/E45,0)</f>
        <v>0.90079573193748896</v>
      </c>
      <c r="L45" s="57">
        <f>IF(F45&gt;0,I45/F45,0)</f>
        <v>0.88355728623233476</v>
      </c>
      <c r="M45" s="55">
        <f>SUM(SUM(M22:M44))</f>
        <v>610934.23999999987</v>
      </c>
      <c r="N45" s="58"/>
    </row>
    <row r="46" spans="1:14" ht="13.5" thickBot="1" x14ac:dyDescent="0.25"/>
    <row r="47" spans="1:14" s="35" customFormat="1" ht="21" customHeight="1" thickBot="1" x14ac:dyDescent="0.25">
      <c r="A47" s="31" t="s">
        <v>48</v>
      </c>
      <c r="B47" s="32">
        <f>SUM(B22:B24)</f>
        <v>9.0000000000000011E-2</v>
      </c>
      <c r="C47" s="32">
        <f>SUM(C22:C24)</f>
        <v>0.10400000000000001</v>
      </c>
      <c r="D47" s="33">
        <f t="shared" ref="D47:I47" si="4">SUM(D22:D24)</f>
        <v>46.89</v>
      </c>
      <c r="E47" s="33">
        <f t="shared" si="4"/>
        <v>410.8</v>
      </c>
      <c r="F47" s="33">
        <f t="shared" si="4"/>
        <v>457.69</v>
      </c>
      <c r="G47" s="33">
        <f t="shared" si="4"/>
        <v>38.236999999999995</v>
      </c>
      <c r="H47" s="33">
        <f t="shared" si="4"/>
        <v>397.35300000000001</v>
      </c>
      <c r="I47" s="33">
        <f t="shared" si="4"/>
        <v>435.59</v>
      </c>
      <c r="J47" s="59">
        <f>IF(G47=0,0,G47/D47)</f>
        <v>0.81546171891661323</v>
      </c>
      <c r="K47" s="59">
        <f>IF(H47=0,0,H47/E47)</f>
        <v>0.96726630963972737</v>
      </c>
      <c r="L47" s="59">
        <f>IF(I47&gt;0,I47/F47,0)</f>
        <v>0.95171404225567524</v>
      </c>
      <c r="M47" s="56">
        <f>SUM(M22:M24)</f>
        <v>123481.84999999999</v>
      </c>
      <c r="N47" s="34">
        <f>IF(M47=0,0,M47/I47)</f>
        <v>283.48182924309555</v>
      </c>
    </row>
  </sheetData>
  <sheetProtection password="CC53" sheet="1" formatCells="0" formatColumns="0" formatRows="0" insertColumns="0" insertRows="0" insertHyperlinks="0" deleteColumns="0" deleteRows="0" sort="0" autoFilter="0" pivotTables="0"/>
  <customSheetViews>
    <customSheetView guid="{0721A5A3-9522-4934-9C82-658F39FE139D}">
      <selection activeCell="B13" sqref="B13"/>
      <pageMargins left="0.7" right="0.7" top="0.75" bottom="0.75" header="0.3" footer="0.3"/>
      <pageSetup paperSize="9" scale="70" orientation="landscape" r:id="rId1"/>
    </customSheetView>
  </customSheetViews>
  <mergeCells count="19">
    <mergeCell ref="A11:B11"/>
    <mergeCell ref="L13:N13"/>
    <mergeCell ref="L14:M14"/>
    <mergeCell ref="A1:G1"/>
    <mergeCell ref="L16:M16"/>
    <mergeCell ref="E2:G2"/>
    <mergeCell ref="A15:B15"/>
    <mergeCell ref="L15:M15"/>
    <mergeCell ref="C8:C10"/>
    <mergeCell ref="D8:F10"/>
    <mergeCell ref="L17:M17"/>
    <mergeCell ref="A19:N19"/>
    <mergeCell ref="A20:A21"/>
    <mergeCell ref="B20:C20"/>
    <mergeCell ref="D20:F20"/>
    <mergeCell ref="G20:I20"/>
    <mergeCell ref="N20:N21"/>
    <mergeCell ref="J20:L20"/>
    <mergeCell ref="M20:M21"/>
  </mergeCells>
  <phoneticPr fontId="20" type="noConversion"/>
  <pageMargins left="0.7" right="0.7" top="0.75" bottom="0.75" header="0.3" footer="0.3"/>
  <pageSetup paperSize="9" scale="70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47"/>
  <sheetViews>
    <sheetView workbookViewId="0">
      <selection activeCell="B12" sqref="B12"/>
    </sheetView>
  </sheetViews>
  <sheetFormatPr defaultRowHeight="12.75" x14ac:dyDescent="0.2"/>
  <cols>
    <col min="1" max="1" width="32.7109375" style="2" customWidth="1"/>
    <col min="2" max="2" width="14.42578125" style="2" customWidth="1"/>
    <col min="3" max="3" width="12.140625" style="2" customWidth="1"/>
    <col min="4" max="12" width="11.28515625" style="2" customWidth="1"/>
    <col min="13" max="13" width="12.5703125" style="2" customWidth="1"/>
    <col min="14" max="14" width="11.28515625" style="2" customWidth="1"/>
    <col min="15" max="15" width="10.42578125" style="2" customWidth="1"/>
    <col min="16" max="16384" width="9.140625" style="2"/>
  </cols>
  <sheetData>
    <row r="1" spans="1:14" ht="24" customHeight="1" x14ac:dyDescent="0.2">
      <c r="A1" s="170" t="s">
        <v>88</v>
      </c>
      <c r="B1" s="170"/>
      <c r="C1" s="170"/>
      <c r="D1" s="170"/>
      <c r="E1" s="170"/>
      <c r="F1" s="170"/>
      <c r="G1" s="170"/>
      <c r="H1" s="113">
        <f>янв!H1</f>
        <v>2023</v>
      </c>
      <c r="I1" s="1" t="s">
        <v>75</v>
      </c>
      <c r="J1" s="1"/>
      <c r="K1" s="1"/>
      <c r="L1" s="1"/>
      <c r="M1" s="1"/>
      <c r="N1" s="1"/>
    </row>
    <row r="2" spans="1:14" x14ac:dyDescent="0.2">
      <c r="A2" s="3" t="s">
        <v>26</v>
      </c>
      <c r="B2" s="50"/>
      <c r="E2" s="168" t="s">
        <v>55</v>
      </c>
      <c r="F2" s="168"/>
      <c r="G2" s="168"/>
    </row>
    <row r="3" spans="1:14" x14ac:dyDescent="0.2">
      <c r="A3" s="3" t="s">
        <v>0</v>
      </c>
      <c r="B3" s="50"/>
    </row>
    <row r="4" spans="1:14" x14ac:dyDescent="0.2">
      <c r="A4" s="4" t="s">
        <v>30</v>
      </c>
      <c r="B4" s="51">
        <f>янв!B4</f>
        <v>40</v>
      </c>
    </row>
    <row r="5" spans="1:14" x14ac:dyDescent="0.2">
      <c r="A5" s="5" t="s">
        <v>28</v>
      </c>
      <c r="B5" s="134">
        <f>B6+B7</f>
        <v>14866</v>
      </c>
    </row>
    <row r="6" spans="1:14" x14ac:dyDescent="0.2">
      <c r="A6" s="6" t="s">
        <v>27</v>
      </c>
      <c r="B6" s="135">
        <f>янв!B6+фев!B6+март!B6</f>
        <v>2171</v>
      </c>
    </row>
    <row r="7" spans="1:14" ht="13.5" thickBot="1" x14ac:dyDescent="0.25">
      <c r="A7" s="7" t="s">
        <v>29</v>
      </c>
      <c r="B7" s="135">
        <f>янв!B7+фев!B7+март!B7</f>
        <v>12695</v>
      </c>
    </row>
    <row r="8" spans="1:14" x14ac:dyDescent="0.2">
      <c r="A8" s="8" t="s">
        <v>31</v>
      </c>
      <c r="B8" s="122">
        <f>янв!B8+фев!B8+март!B8</f>
        <v>1902872.3</v>
      </c>
      <c r="C8" s="171"/>
      <c r="D8" s="168"/>
      <c r="E8" s="168"/>
      <c r="F8" s="168"/>
    </row>
    <row r="9" spans="1:14" x14ac:dyDescent="0.2">
      <c r="A9" s="9" t="s">
        <v>32</v>
      </c>
      <c r="B9" s="127">
        <f>M45</f>
        <v>1891258.8</v>
      </c>
      <c r="C9" s="171"/>
      <c r="D9" s="168"/>
      <c r="E9" s="168"/>
      <c r="F9" s="168"/>
    </row>
    <row r="10" spans="1:14" ht="13.5" thickBot="1" x14ac:dyDescent="0.25">
      <c r="A10" s="11" t="s">
        <v>33</v>
      </c>
      <c r="B10" s="128">
        <f>B8-B9</f>
        <v>11613.5</v>
      </c>
      <c r="C10" s="171"/>
      <c r="D10" s="168"/>
      <c r="E10" s="168"/>
      <c r="F10" s="168"/>
    </row>
    <row r="11" spans="1:14" x14ac:dyDescent="0.2">
      <c r="A11" s="172" t="s">
        <v>40</v>
      </c>
      <c r="B11" s="172"/>
    </row>
    <row r="12" spans="1:14" x14ac:dyDescent="0.2">
      <c r="A12" s="3" t="s">
        <v>34</v>
      </c>
      <c r="B12" s="12">
        <v>131</v>
      </c>
    </row>
    <row r="13" spans="1:14" ht="12.75" customHeight="1" x14ac:dyDescent="0.2">
      <c r="A13" s="3" t="s">
        <v>2</v>
      </c>
      <c r="B13" s="125">
        <f>IF(M45&gt;0,B8/B5,0)</f>
        <v>128.00163460244855</v>
      </c>
      <c r="L13" s="176" t="s">
        <v>49</v>
      </c>
      <c r="M13" s="176"/>
      <c r="N13" s="176"/>
    </row>
    <row r="14" spans="1:14" x14ac:dyDescent="0.2">
      <c r="A14" s="13" t="s">
        <v>3</v>
      </c>
      <c r="B14" s="14">
        <f>B13/B12</f>
        <v>0.977111714522508</v>
      </c>
      <c r="E14" s="40"/>
      <c r="L14" s="169" t="s">
        <v>50</v>
      </c>
      <c r="M14" s="169"/>
      <c r="N14" s="39">
        <v>2</v>
      </c>
    </row>
    <row r="15" spans="1:14" x14ac:dyDescent="0.2">
      <c r="A15" s="180" t="s">
        <v>41</v>
      </c>
      <c r="B15" s="180"/>
      <c r="E15" s="41"/>
      <c r="L15" s="169" t="s">
        <v>53</v>
      </c>
      <c r="M15" s="169"/>
      <c r="N15" s="39">
        <v>1.25</v>
      </c>
    </row>
    <row r="16" spans="1:14" x14ac:dyDescent="0.2">
      <c r="A16" s="3" t="s">
        <v>42</v>
      </c>
      <c r="B16" s="15">
        <f>J45</f>
        <v>0.91370801703679261</v>
      </c>
      <c r="L16" s="169" t="s">
        <v>52</v>
      </c>
      <c r="M16" s="169"/>
      <c r="N16" s="39">
        <v>2.63</v>
      </c>
    </row>
    <row r="17" spans="1:14" ht="13.5" thickBot="1" x14ac:dyDescent="0.25">
      <c r="A17" s="3" t="s">
        <v>43</v>
      </c>
      <c r="B17" s="16">
        <f>K45</f>
        <v>0.96150918044313871</v>
      </c>
      <c r="L17" s="169" t="s">
        <v>51</v>
      </c>
      <c r="M17" s="169"/>
      <c r="N17" s="39">
        <v>8.33</v>
      </c>
    </row>
    <row r="18" spans="1:14" ht="18.75" thickBot="1" x14ac:dyDescent="0.25">
      <c r="A18" s="17" t="s">
        <v>44</v>
      </c>
      <c r="B18" s="18">
        <f>L45</f>
        <v>0.95507851259842846</v>
      </c>
    </row>
    <row r="19" spans="1:14" ht="18.75" customHeight="1" x14ac:dyDescent="0.2">
      <c r="A19" s="174" t="s">
        <v>1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</row>
    <row r="20" spans="1:14" s="19" customFormat="1" ht="39" customHeight="1" x14ac:dyDescent="0.2">
      <c r="A20" s="181"/>
      <c r="B20" s="178" t="s">
        <v>37</v>
      </c>
      <c r="C20" s="178"/>
      <c r="D20" s="177" t="s">
        <v>38</v>
      </c>
      <c r="E20" s="177"/>
      <c r="F20" s="178"/>
      <c r="G20" s="177" t="s">
        <v>39</v>
      </c>
      <c r="H20" s="178"/>
      <c r="I20" s="178"/>
      <c r="J20" s="179" t="s">
        <v>4</v>
      </c>
      <c r="K20" s="180"/>
      <c r="L20" s="180"/>
      <c r="M20" s="173" t="s">
        <v>46</v>
      </c>
      <c r="N20" s="173" t="s">
        <v>47</v>
      </c>
    </row>
    <row r="21" spans="1:14" s="19" customFormat="1" x14ac:dyDescent="0.2">
      <c r="A21" s="181"/>
      <c r="B21" s="46" t="s">
        <v>27</v>
      </c>
      <c r="C21" s="46" t="s">
        <v>29</v>
      </c>
      <c r="D21" s="20" t="s">
        <v>27</v>
      </c>
      <c r="E21" s="20" t="s">
        <v>29</v>
      </c>
      <c r="F21" s="20" t="s">
        <v>5</v>
      </c>
      <c r="G21" s="20" t="s">
        <v>27</v>
      </c>
      <c r="H21" s="20" t="s">
        <v>29</v>
      </c>
      <c r="I21" s="20" t="s">
        <v>5</v>
      </c>
      <c r="J21" s="20" t="s">
        <v>27</v>
      </c>
      <c r="K21" s="20" t="s">
        <v>29</v>
      </c>
      <c r="L21" s="21" t="s">
        <v>45</v>
      </c>
      <c r="M21" s="173"/>
      <c r="N21" s="173"/>
    </row>
    <row r="22" spans="1:14" x14ac:dyDescent="0.2">
      <c r="A22" s="22" t="s">
        <v>6</v>
      </c>
      <c r="B22" s="29"/>
      <c r="C22" s="29"/>
      <c r="D22" s="24">
        <f>янв!D22+фев!D22+март!D22</f>
        <v>108.55</v>
      </c>
      <c r="E22" s="24">
        <f>янв!E22+фев!E22+март!E22</f>
        <v>698.22500000000002</v>
      </c>
      <c r="F22" s="24">
        <f>D22+E22</f>
        <v>806.77499999999998</v>
      </c>
      <c r="G22" s="52">
        <f>янв!G22+фев!G22+март!G22</f>
        <v>99.489000000000004</v>
      </c>
      <c r="H22" s="52">
        <f>янв!H22+фев!H22+март!H22</f>
        <v>707.65800000000002</v>
      </c>
      <c r="I22" s="25">
        <f>G22+H22</f>
        <v>807.14700000000005</v>
      </c>
      <c r="J22" s="26">
        <f>IF(D22&gt;0,G22/D22,0)</f>
        <v>0.91652694610778451</v>
      </c>
      <c r="K22" s="26">
        <f>IF(E22&gt;0,H22/E22,0)</f>
        <v>1.013509971713989</v>
      </c>
      <c r="L22" s="27">
        <f>IF(I22&gt;0,I22/F22,0)</f>
        <v>1.0004610951008646</v>
      </c>
      <c r="M22" s="53">
        <f>янв!M22+фев!M22+март!M22</f>
        <v>254067.4</v>
      </c>
      <c r="N22" s="28">
        <f>IF(I22&gt;0,M22/I22,0)</f>
        <v>314.7721542668188</v>
      </c>
    </row>
    <row r="23" spans="1:14" x14ac:dyDescent="0.2">
      <c r="A23" s="22" t="s">
        <v>7</v>
      </c>
      <c r="B23" s="29"/>
      <c r="C23" s="29"/>
      <c r="D23" s="24">
        <f>янв!D23+фев!D23+март!D23</f>
        <v>43.42</v>
      </c>
      <c r="E23" s="24">
        <f>янв!E23+фев!E23+март!E23</f>
        <v>304.68</v>
      </c>
      <c r="F23" s="24">
        <f t="shared" ref="F23:F43" si="0">D23+E23</f>
        <v>348.1</v>
      </c>
      <c r="G23" s="52">
        <f>янв!G23+фев!G23+март!G23</f>
        <v>39.248000000000005</v>
      </c>
      <c r="H23" s="52">
        <f>янв!H23+фев!H23+март!H23</f>
        <v>296.67899999999997</v>
      </c>
      <c r="I23" s="25">
        <f t="shared" ref="I23:I43" si="1">G23+H23</f>
        <v>335.92699999999996</v>
      </c>
      <c r="J23" s="26">
        <f>IF(D23&gt;0,G23/D23,0)</f>
        <v>0.90391524643021659</v>
      </c>
      <c r="K23" s="26">
        <f t="shared" ref="J23:L44" si="2">IF(E23&gt;0,H23/E23,0)</f>
        <v>0.97373966128396994</v>
      </c>
      <c r="L23" s="27">
        <f t="shared" si="2"/>
        <v>0.96503016374604977</v>
      </c>
      <c r="M23" s="53">
        <f>янв!M23+фев!M23+март!M23</f>
        <v>78723.959999999992</v>
      </c>
      <c r="N23" s="28">
        <f t="shared" ref="N23:N43" si="3">IF(I23&gt;0,M23/I23,0)</f>
        <v>234.34841498301714</v>
      </c>
    </row>
    <row r="24" spans="1:14" x14ac:dyDescent="0.2">
      <c r="A24" s="22" t="s">
        <v>97</v>
      </c>
      <c r="B24" s="29"/>
      <c r="C24" s="29"/>
      <c r="D24" s="24">
        <f>янв!D24+фев!D24+март!D24</f>
        <v>43.42</v>
      </c>
      <c r="E24" s="24">
        <f>янв!E24+фев!E24+март!E24</f>
        <v>317.375</v>
      </c>
      <c r="F24" s="24">
        <f>D24+E24</f>
        <v>360.79500000000002</v>
      </c>
      <c r="G24" s="52">
        <f>янв!G24+фев!G24+март!G24</f>
        <v>43.411000000000001</v>
      </c>
      <c r="H24" s="52">
        <f>янв!H24+фев!H24+март!H24</f>
        <v>300.47199999999998</v>
      </c>
      <c r="I24" s="25">
        <f>G24+H24</f>
        <v>343.88299999999998</v>
      </c>
      <c r="J24" s="26">
        <f>IF(D24&gt;0,G24/D24,0)</f>
        <v>0.99979272224781202</v>
      </c>
      <c r="K24" s="26">
        <f>IF(E24&gt;0,H24/E24,0)</f>
        <v>0.94674123670736499</v>
      </c>
      <c r="L24" s="27">
        <f>IF(F24&gt;0,I24/F24,0)</f>
        <v>0.95312573622139984</v>
      </c>
      <c r="M24" s="53">
        <f>янв!M24+фев!M24+март!M24</f>
        <v>99191.150000000009</v>
      </c>
      <c r="N24" s="28">
        <f>IF(I24&gt;0,M24/I24,0)</f>
        <v>288.4444709392439</v>
      </c>
    </row>
    <row r="25" spans="1:14" x14ac:dyDescent="0.2">
      <c r="A25" s="22" t="s">
        <v>8</v>
      </c>
      <c r="B25" s="29"/>
      <c r="C25" s="29"/>
      <c r="D25" s="24">
        <f>янв!D25+фев!D25+март!D25</f>
        <v>69.472000000000008</v>
      </c>
      <c r="E25" s="24">
        <f>янв!E25+фев!E25+март!E25</f>
        <v>469.71500000000003</v>
      </c>
      <c r="F25" s="24">
        <f t="shared" si="0"/>
        <v>539.18700000000001</v>
      </c>
      <c r="G25" s="52">
        <f>янв!G25+фев!G25+март!G25</f>
        <v>42.636000000000003</v>
      </c>
      <c r="H25" s="52">
        <f>янв!H25+фев!H25+март!H25</f>
        <v>306.26299999999998</v>
      </c>
      <c r="I25" s="25">
        <f t="shared" si="1"/>
        <v>348.899</v>
      </c>
      <c r="J25" s="26">
        <f t="shared" si="2"/>
        <v>0.61371487793643476</v>
      </c>
      <c r="K25" s="26">
        <f t="shared" si="2"/>
        <v>0.65201877734370828</v>
      </c>
      <c r="L25" s="27">
        <f t="shared" si="2"/>
        <v>0.64708347938655786</v>
      </c>
      <c r="M25" s="53">
        <f>янв!M25+фев!M25+март!M25</f>
        <v>79551.740000000005</v>
      </c>
      <c r="N25" s="28">
        <f t="shared" si="3"/>
        <v>228.00793352804109</v>
      </c>
    </row>
    <row r="26" spans="1:14" x14ac:dyDescent="0.2">
      <c r="A26" s="22" t="s">
        <v>35</v>
      </c>
      <c r="B26" s="29"/>
      <c r="C26" s="29"/>
      <c r="D26" s="24">
        <f>янв!D26+фев!D26+март!D26</f>
        <v>39.077999999999996</v>
      </c>
      <c r="E26" s="24">
        <f>янв!E26+фев!E26+март!E26</f>
        <v>266.59500000000003</v>
      </c>
      <c r="F26" s="24">
        <f t="shared" si="0"/>
        <v>305.673</v>
      </c>
      <c r="G26" s="52">
        <f>янв!G26+фев!G26+март!G26</f>
        <v>34.128</v>
      </c>
      <c r="H26" s="52">
        <f>янв!H26+фев!H26+март!H26</f>
        <v>241.624</v>
      </c>
      <c r="I26" s="25">
        <f t="shared" si="1"/>
        <v>275.75200000000001</v>
      </c>
      <c r="J26" s="26">
        <f t="shared" si="2"/>
        <v>0.87333026255181956</v>
      </c>
      <c r="K26" s="26">
        <f t="shared" si="2"/>
        <v>0.90633357714885865</v>
      </c>
      <c r="L26" s="27">
        <f t="shared" si="2"/>
        <v>0.90211435095674142</v>
      </c>
      <c r="M26" s="53">
        <f>янв!M26+фев!M26+март!M26</f>
        <v>143225.13</v>
      </c>
      <c r="N26" s="28">
        <f t="shared" si="3"/>
        <v>519.39833618613829</v>
      </c>
    </row>
    <row r="27" spans="1:14" x14ac:dyDescent="0.2">
      <c r="A27" s="22" t="s">
        <v>36</v>
      </c>
      <c r="B27" s="29"/>
      <c r="C27" s="29"/>
      <c r="D27" s="24">
        <f>янв!D27+фев!D27+март!D27</f>
        <v>19.538999999999998</v>
      </c>
      <c r="E27" s="24">
        <f>янв!E27+фев!E27+март!E27</f>
        <v>139.64499999999998</v>
      </c>
      <c r="F27" s="24">
        <f t="shared" si="0"/>
        <v>159.18399999999997</v>
      </c>
      <c r="G27" s="52">
        <f>янв!G27+фев!G27+март!G27</f>
        <v>15.649000000000001</v>
      </c>
      <c r="H27" s="52">
        <f>янв!H27+фев!H27+март!H27</f>
        <v>131.477</v>
      </c>
      <c r="I27" s="25">
        <f t="shared" si="1"/>
        <v>147.126</v>
      </c>
      <c r="J27" s="26">
        <f t="shared" si="2"/>
        <v>0.80091099851578906</v>
      </c>
      <c r="K27" s="26">
        <f t="shared" si="2"/>
        <v>0.94150882595152008</v>
      </c>
      <c r="L27" s="27">
        <f t="shared" si="2"/>
        <v>0.92425118102321857</v>
      </c>
      <c r="M27" s="53">
        <f>янв!M27+фев!M27+март!M27</f>
        <v>16201.87</v>
      </c>
      <c r="N27" s="28">
        <f t="shared" si="3"/>
        <v>110.12241208216088</v>
      </c>
    </row>
    <row r="28" spans="1:14" x14ac:dyDescent="0.2">
      <c r="A28" s="30" t="s">
        <v>9</v>
      </c>
      <c r="B28" s="29"/>
      <c r="C28" s="29"/>
      <c r="D28" s="24">
        <f>янв!D28+фев!D28+март!D28</f>
        <v>846.69</v>
      </c>
      <c r="E28" s="24">
        <f>янв!E28+фев!E28+март!E28</f>
        <v>5712.75</v>
      </c>
      <c r="F28" s="24">
        <f t="shared" si="0"/>
        <v>6559.4400000000005</v>
      </c>
      <c r="G28" s="52">
        <f>янв!G28+фев!G28+март!G28</f>
        <v>769.32600000000002</v>
      </c>
      <c r="H28" s="52">
        <f>янв!H28+фев!H28+март!H28</f>
        <v>5724.9110000000001</v>
      </c>
      <c r="I28" s="25">
        <f t="shared" si="1"/>
        <v>6494.2370000000001</v>
      </c>
      <c r="J28" s="26">
        <f t="shared" si="2"/>
        <v>0.90862771498423267</v>
      </c>
      <c r="K28" s="26">
        <f t="shared" si="2"/>
        <v>1.0021287471007834</v>
      </c>
      <c r="L28" s="27">
        <f t="shared" si="2"/>
        <v>0.99005966972790349</v>
      </c>
      <c r="M28" s="53">
        <f>янв!M28+фев!M28+март!M28</f>
        <v>408038.91</v>
      </c>
      <c r="N28" s="28">
        <f t="shared" si="3"/>
        <v>62.830923786735838</v>
      </c>
    </row>
    <row r="29" spans="1:14" x14ac:dyDescent="0.2">
      <c r="A29" s="22" t="s">
        <v>10</v>
      </c>
      <c r="B29" s="29"/>
      <c r="C29" s="29"/>
      <c r="D29" s="24">
        <f>янв!D29+фев!D29+март!D29</f>
        <v>65.13</v>
      </c>
      <c r="E29" s="24">
        <f>янв!E29+фев!E29+март!E29</f>
        <v>507.8</v>
      </c>
      <c r="F29" s="24">
        <f t="shared" si="0"/>
        <v>572.93000000000006</v>
      </c>
      <c r="G29" s="52">
        <f>янв!G29+фев!G29+март!G29</f>
        <v>64.837000000000003</v>
      </c>
      <c r="H29" s="52">
        <f>янв!H29+фев!H29+март!H29</f>
        <v>451.78800000000001</v>
      </c>
      <c r="I29" s="25">
        <f t="shared" si="1"/>
        <v>516.625</v>
      </c>
      <c r="J29" s="26">
        <f t="shared" si="2"/>
        <v>0.99550130508214352</v>
      </c>
      <c r="K29" s="26">
        <f t="shared" si="2"/>
        <v>0.8896967309964553</v>
      </c>
      <c r="L29" s="27">
        <f t="shared" si="2"/>
        <v>0.90172446895781322</v>
      </c>
      <c r="M29" s="53">
        <f>янв!M29+фев!M29+март!M29</f>
        <v>102750.9</v>
      </c>
      <c r="N29" s="28">
        <f t="shared" si="3"/>
        <v>198.88874909266875</v>
      </c>
    </row>
    <row r="30" spans="1:14" x14ac:dyDescent="0.2">
      <c r="A30" s="22" t="s">
        <v>11</v>
      </c>
      <c r="B30" s="29"/>
      <c r="C30" s="29"/>
      <c r="D30" s="24">
        <f>янв!D30+фев!D30+март!D30</f>
        <v>19.538999999999998</v>
      </c>
      <c r="E30" s="24">
        <f>янв!E30+фев!E30+март!E30</f>
        <v>139.64499999999998</v>
      </c>
      <c r="F30" s="24">
        <f t="shared" si="0"/>
        <v>159.18399999999997</v>
      </c>
      <c r="G30" s="52">
        <f>янв!G30+фев!G30+март!G30</f>
        <v>13.798999999999999</v>
      </c>
      <c r="H30" s="52">
        <f>янв!H30+фев!H30+март!H30</f>
        <v>137.31700000000001</v>
      </c>
      <c r="I30" s="25">
        <f t="shared" si="1"/>
        <v>151.11600000000001</v>
      </c>
      <c r="J30" s="26">
        <f t="shared" si="2"/>
        <v>0.70622856850401761</v>
      </c>
      <c r="K30" s="26">
        <f t="shared" si="2"/>
        <v>0.98332915607433147</v>
      </c>
      <c r="L30" s="27">
        <f t="shared" si="2"/>
        <v>0.94931651422253516</v>
      </c>
      <c r="M30" s="53">
        <f>янв!M30+фев!M30+март!M30</f>
        <v>27044.080000000002</v>
      </c>
      <c r="N30" s="28">
        <f t="shared" si="3"/>
        <v>178.96238651102465</v>
      </c>
    </row>
    <row r="31" spans="1:14" x14ac:dyDescent="0.2">
      <c r="A31" s="22" t="s">
        <v>12</v>
      </c>
      <c r="B31" s="29"/>
      <c r="C31" s="29"/>
      <c r="D31" s="24">
        <f>янв!D31+фев!D31+март!D31</f>
        <v>8.6840000000000011</v>
      </c>
      <c r="E31" s="24">
        <f>янв!E31+фев!E31+март!E31</f>
        <v>76.17</v>
      </c>
      <c r="F31" s="24">
        <f t="shared" si="0"/>
        <v>84.853999999999999</v>
      </c>
      <c r="G31" s="52">
        <f>янв!G31+фев!G31+март!G31</f>
        <v>9.4340000000000011</v>
      </c>
      <c r="H31" s="52">
        <f>янв!H31+фев!H31+март!H31</f>
        <v>75.841999999999999</v>
      </c>
      <c r="I31" s="25">
        <f t="shared" si="1"/>
        <v>85.275999999999996</v>
      </c>
      <c r="J31" s="26">
        <f t="shared" si="2"/>
        <v>1.0863657300783049</v>
      </c>
      <c r="K31" s="26">
        <f t="shared" si="2"/>
        <v>0.99569384272023098</v>
      </c>
      <c r="L31" s="27">
        <f t="shared" si="2"/>
        <v>1.0049732481674405</v>
      </c>
      <c r="M31" s="53">
        <f>янв!M31+фев!M31+март!M31</f>
        <v>34171.25</v>
      </c>
      <c r="N31" s="28">
        <f t="shared" si="3"/>
        <v>400.71356536422911</v>
      </c>
    </row>
    <row r="32" spans="1:14" x14ac:dyDescent="0.2">
      <c r="A32" s="22" t="s">
        <v>13</v>
      </c>
      <c r="B32" s="29"/>
      <c r="C32" s="29"/>
      <c r="D32" s="24">
        <f>янв!D32+фев!D32+март!D32</f>
        <v>2171</v>
      </c>
      <c r="E32" s="24">
        <f>янв!E32+фев!E32+март!E32</f>
        <v>12695</v>
      </c>
      <c r="F32" s="24">
        <f t="shared" si="0"/>
        <v>14866</v>
      </c>
      <c r="G32" s="52">
        <f>янв!G32+фев!G32+март!G32</f>
        <v>2145.5</v>
      </c>
      <c r="H32" s="52">
        <f>янв!H32+фев!H32+март!H32</f>
        <v>13048.2</v>
      </c>
      <c r="I32" s="25">
        <f t="shared" si="1"/>
        <v>15193.7</v>
      </c>
      <c r="J32" s="26">
        <f t="shared" si="2"/>
        <v>0.98825426070935052</v>
      </c>
      <c r="K32" s="26">
        <f t="shared" si="2"/>
        <v>1.0278219771563608</v>
      </c>
      <c r="L32" s="27">
        <f t="shared" si="2"/>
        <v>1.0220435893986277</v>
      </c>
      <c r="M32" s="53">
        <f>янв!M32+фев!M32+март!M32</f>
        <v>97981.829999999987</v>
      </c>
      <c r="N32" s="28">
        <f t="shared" si="3"/>
        <v>6.4488459032362089</v>
      </c>
    </row>
    <row r="33" spans="1:14" x14ac:dyDescent="0.2">
      <c r="A33" s="22" t="s">
        <v>14</v>
      </c>
      <c r="B33" s="29"/>
      <c r="C33" s="29"/>
      <c r="D33" s="24">
        <f>янв!D33+фев!D33+март!D33</f>
        <v>54.274999999999999</v>
      </c>
      <c r="E33" s="24">
        <f>янв!E33+фев!E33+март!E33</f>
        <v>368.15500000000003</v>
      </c>
      <c r="F33" s="24">
        <f t="shared" si="0"/>
        <v>422.43</v>
      </c>
      <c r="G33" s="52">
        <f>янв!G33+фев!G33+март!G33</f>
        <v>42.822000000000003</v>
      </c>
      <c r="H33" s="52">
        <f>янв!H33+фев!H33+март!H33</f>
        <v>345.34800000000001</v>
      </c>
      <c r="I33" s="25">
        <f t="shared" si="1"/>
        <v>388.17</v>
      </c>
      <c r="J33" s="26">
        <f t="shared" si="2"/>
        <v>0.78898203592814375</v>
      </c>
      <c r="K33" s="26">
        <f t="shared" si="2"/>
        <v>0.93805054936100285</v>
      </c>
      <c r="L33" s="27">
        <f t="shared" si="2"/>
        <v>0.91889780555358291</v>
      </c>
      <c r="M33" s="53">
        <f>янв!M33+фев!M33+март!M33</f>
        <v>11028.15</v>
      </c>
      <c r="N33" s="28">
        <f t="shared" si="3"/>
        <v>28.410619058659865</v>
      </c>
    </row>
    <row r="34" spans="1:14" x14ac:dyDescent="0.2">
      <c r="A34" s="22" t="s">
        <v>15</v>
      </c>
      <c r="B34" s="29"/>
      <c r="C34" s="29"/>
      <c r="D34" s="24">
        <f>янв!D34+фев!D34+март!D34</f>
        <v>65.13</v>
      </c>
      <c r="E34" s="24">
        <f>янв!E34+фев!E34+март!E34</f>
        <v>545.88499999999999</v>
      </c>
      <c r="F34" s="24">
        <f t="shared" si="0"/>
        <v>611.01499999999999</v>
      </c>
      <c r="G34" s="52">
        <f>янв!G34+фев!G34+март!G34</f>
        <v>69.238</v>
      </c>
      <c r="H34" s="52">
        <f>янв!H34+фев!H34+март!H34</f>
        <v>502.50099999999998</v>
      </c>
      <c r="I34" s="25">
        <f t="shared" si="1"/>
        <v>571.73900000000003</v>
      </c>
      <c r="J34" s="26">
        <f t="shared" si="2"/>
        <v>1.0630738522954093</v>
      </c>
      <c r="K34" s="26">
        <f t="shared" si="2"/>
        <v>0.92052538538336826</v>
      </c>
      <c r="L34" s="27">
        <f t="shared" si="2"/>
        <v>0.93572007233864973</v>
      </c>
      <c r="M34" s="53">
        <f>янв!M34+фев!M34+март!M34</f>
        <v>28035.129999999997</v>
      </c>
      <c r="N34" s="28">
        <f t="shared" si="3"/>
        <v>49.034839323537483</v>
      </c>
    </row>
    <row r="35" spans="1:14" x14ac:dyDescent="0.2">
      <c r="A35" s="22" t="s">
        <v>16</v>
      </c>
      <c r="B35" s="29"/>
      <c r="C35" s="29"/>
      <c r="D35" s="24">
        <f>янв!D35+фев!D35+март!D35</f>
        <v>17.368000000000002</v>
      </c>
      <c r="E35" s="24">
        <f>янв!E35+фев!E35+март!E35</f>
        <v>152.34</v>
      </c>
      <c r="F35" s="24">
        <f t="shared" si="0"/>
        <v>169.708</v>
      </c>
      <c r="G35" s="52">
        <f>янв!G35+фев!G35+март!G35</f>
        <v>17.600999999999999</v>
      </c>
      <c r="H35" s="52">
        <f>янв!H35+фев!H35+март!H35</f>
        <v>131.20699999999999</v>
      </c>
      <c r="I35" s="25">
        <f t="shared" si="1"/>
        <v>148.80799999999999</v>
      </c>
      <c r="J35" s="26">
        <f t="shared" si="2"/>
        <v>1.0134154767388299</v>
      </c>
      <c r="K35" s="26">
        <f t="shared" si="2"/>
        <v>0.86127740580280943</v>
      </c>
      <c r="L35" s="27">
        <f t="shared" si="2"/>
        <v>0.87684729064039402</v>
      </c>
      <c r="M35" s="53">
        <f>янв!M35+фев!M35+март!M35</f>
        <v>7125.82</v>
      </c>
      <c r="N35" s="28">
        <f t="shared" si="3"/>
        <v>47.88600075264771</v>
      </c>
    </row>
    <row r="36" spans="1:14" x14ac:dyDescent="0.2">
      <c r="A36" s="22" t="s">
        <v>17</v>
      </c>
      <c r="B36" s="29"/>
      <c r="C36" s="29"/>
      <c r="D36" s="24">
        <f>янв!D36+фев!D36+март!D36</f>
        <v>54.274999999999999</v>
      </c>
      <c r="E36" s="24">
        <f>янв!E36+фев!E36+март!E36</f>
        <v>380.85</v>
      </c>
      <c r="F36" s="24">
        <f t="shared" si="0"/>
        <v>435.125</v>
      </c>
      <c r="G36" s="52">
        <f>янв!G36+фев!G36+март!G36</f>
        <v>51.287000000000006</v>
      </c>
      <c r="H36" s="52">
        <f>янв!H36+фев!H36+март!H36</f>
        <v>371.68200000000002</v>
      </c>
      <c r="I36" s="25">
        <f t="shared" si="1"/>
        <v>422.96900000000005</v>
      </c>
      <c r="J36" s="26">
        <f t="shared" si="2"/>
        <v>0.9449470290188855</v>
      </c>
      <c r="K36" s="26">
        <f t="shared" si="2"/>
        <v>0.9759275305238283</v>
      </c>
      <c r="L36" s="27">
        <f t="shared" si="2"/>
        <v>0.97206320022981918</v>
      </c>
      <c r="M36" s="53">
        <f>янв!M36+фев!M36+март!M36</f>
        <v>28083.510000000002</v>
      </c>
      <c r="N36" s="28">
        <f t="shared" si="3"/>
        <v>66.396142506897661</v>
      </c>
    </row>
    <row r="37" spans="1:14" x14ac:dyDescent="0.2">
      <c r="A37" s="22" t="s">
        <v>18</v>
      </c>
      <c r="B37" s="29"/>
      <c r="C37" s="29"/>
      <c r="D37" s="24">
        <f>янв!D37+фев!D37+март!D37</f>
        <v>26.052</v>
      </c>
      <c r="E37" s="24">
        <f>янв!E37+фев!E37+март!E37</f>
        <v>253.9</v>
      </c>
      <c r="F37" s="24">
        <f t="shared" si="0"/>
        <v>279.952</v>
      </c>
      <c r="G37" s="52">
        <f>янв!G37+фев!G37+март!G37</f>
        <v>20.051000000000002</v>
      </c>
      <c r="H37" s="52">
        <f>янв!H37+фев!H37+март!H37</f>
        <v>247.17099999999999</v>
      </c>
      <c r="I37" s="25">
        <f t="shared" si="1"/>
        <v>267.22199999999998</v>
      </c>
      <c r="J37" s="26">
        <f t="shared" si="2"/>
        <v>0.76965300168892992</v>
      </c>
      <c r="K37" s="26">
        <f t="shared" si="2"/>
        <v>0.97349743993698301</v>
      </c>
      <c r="L37" s="27">
        <f t="shared" si="2"/>
        <v>0.95452791907184087</v>
      </c>
      <c r="M37" s="53">
        <f>янв!M37+фев!M37+март!M37</f>
        <v>32685.85</v>
      </c>
      <c r="N37" s="28">
        <f t="shared" si="3"/>
        <v>122.31721190620533</v>
      </c>
    </row>
    <row r="38" spans="1:14" x14ac:dyDescent="0.2">
      <c r="A38" s="22" t="s">
        <v>19</v>
      </c>
      <c r="B38" s="29"/>
      <c r="C38" s="29"/>
      <c r="D38" s="24">
        <f>янв!D38+фев!D38+март!D38</f>
        <v>19.538999999999998</v>
      </c>
      <c r="E38" s="24">
        <f>янв!E38+фев!E38+март!E38</f>
        <v>139.64499999999998</v>
      </c>
      <c r="F38" s="24">
        <f t="shared" si="0"/>
        <v>159.18399999999997</v>
      </c>
      <c r="G38" s="52">
        <f>янв!G38+фев!G38+март!G38</f>
        <v>19.276</v>
      </c>
      <c r="H38" s="52">
        <f>янв!H38+фев!H38+март!H38</f>
        <v>135.20100000000002</v>
      </c>
      <c r="I38" s="25">
        <f t="shared" si="1"/>
        <v>154.47700000000003</v>
      </c>
      <c r="J38" s="26">
        <f t="shared" si="2"/>
        <v>0.98653974103075914</v>
      </c>
      <c r="K38" s="26">
        <f t="shared" si="2"/>
        <v>0.96817644742024445</v>
      </c>
      <c r="L38" s="27">
        <f t="shared" si="2"/>
        <v>0.97043044527088185</v>
      </c>
      <c r="M38" s="53">
        <f>янв!M38+фев!M38+март!M38</f>
        <v>21150.42</v>
      </c>
      <c r="N38" s="28">
        <f t="shared" si="3"/>
        <v>136.91630469260792</v>
      </c>
    </row>
    <row r="39" spans="1:14" x14ac:dyDescent="0.2">
      <c r="A39" s="22" t="s">
        <v>20</v>
      </c>
      <c r="B39" s="29"/>
      <c r="C39" s="29"/>
      <c r="D39" s="24">
        <f>янв!D39+фев!D39+март!D39</f>
        <v>206.245</v>
      </c>
      <c r="E39" s="24">
        <f>янв!E39+фев!E39+март!E39</f>
        <v>1269.5</v>
      </c>
      <c r="F39" s="24">
        <f t="shared" si="0"/>
        <v>1475.7449999999999</v>
      </c>
      <c r="G39" s="52">
        <f>янв!G39+фев!G39+март!G39</f>
        <v>176.42599999999999</v>
      </c>
      <c r="H39" s="52">
        <f>янв!H39+фев!H39+март!H39</f>
        <v>1152.05</v>
      </c>
      <c r="I39" s="25">
        <f t="shared" si="1"/>
        <v>1328.4759999999999</v>
      </c>
      <c r="J39" s="26">
        <f t="shared" si="2"/>
        <v>0.85541952532182586</v>
      </c>
      <c r="K39" s="26">
        <f t="shared" si="2"/>
        <v>0.90748326112642774</v>
      </c>
      <c r="L39" s="27">
        <f t="shared" si="2"/>
        <v>0.90020701408441162</v>
      </c>
      <c r="M39" s="53">
        <f>янв!M39+фев!M39+март!M39</f>
        <v>102152.06</v>
      </c>
      <c r="N39" s="28">
        <f t="shared" si="3"/>
        <v>76.894170462996698</v>
      </c>
    </row>
    <row r="40" spans="1:14" x14ac:dyDescent="0.2">
      <c r="A40" s="22" t="s">
        <v>21</v>
      </c>
      <c r="B40" s="29"/>
      <c r="C40" s="29"/>
      <c r="D40" s="24">
        <f>янв!D40+фев!D40+март!D40</f>
        <v>217.1</v>
      </c>
      <c r="E40" s="24">
        <f>янв!E40+фев!E40+март!E40</f>
        <v>1269.5</v>
      </c>
      <c r="F40" s="24">
        <f t="shared" si="0"/>
        <v>1486.6</v>
      </c>
      <c r="G40" s="52">
        <f>янв!G40+фев!G40+март!G40</f>
        <v>217.1</v>
      </c>
      <c r="H40" s="52">
        <f>янв!H40+фев!H40+март!H40</f>
        <v>1278.0999999999999</v>
      </c>
      <c r="I40" s="25">
        <f t="shared" si="1"/>
        <v>1495.1999999999998</v>
      </c>
      <c r="J40" s="26">
        <f t="shared" si="2"/>
        <v>1</v>
      </c>
      <c r="K40" s="26">
        <f t="shared" si="2"/>
        <v>1.0067743205986608</v>
      </c>
      <c r="L40" s="27">
        <f t="shared" si="2"/>
        <v>1.0057850127808421</v>
      </c>
      <c r="M40" s="53">
        <f>янв!M40+фев!M40+март!M40</f>
        <v>72130.2</v>
      </c>
      <c r="N40" s="28">
        <f t="shared" si="3"/>
        <v>48.24117174959872</v>
      </c>
    </row>
    <row r="41" spans="1:14" x14ac:dyDescent="0.2">
      <c r="A41" s="22" t="s">
        <v>22</v>
      </c>
      <c r="B41" s="29"/>
      <c r="C41" s="29"/>
      <c r="D41" s="24">
        <f>янв!D41+фев!D41+март!D41</f>
        <v>260.52</v>
      </c>
      <c r="E41" s="24">
        <f>янв!E41+фев!E41+март!E41</f>
        <v>1777.3000000000002</v>
      </c>
      <c r="F41" s="24">
        <f t="shared" si="0"/>
        <v>2037.8200000000002</v>
      </c>
      <c r="G41" s="52">
        <f>янв!G41+фев!G41+март!G41</f>
        <v>179.62799999999999</v>
      </c>
      <c r="H41" s="52">
        <f>янв!H41+фев!H41+март!H41</f>
        <v>1389.838</v>
      </c>
      <c r="I41" s="25">
        <f t="shared" si="1"/>
        <v>1569.4659999999999</v>
      </c>
      <c r="J41" s="26">
        <f t="shared" si="2"/>
        <v>0.68949792722247816</v>
      </c>
      <c r="K41" s="26">
        <f t="shared" si="2"/>
        <v>0.78199403589714722</v>
      </c>
      <c r="L41" s="27">
        <f t="shared" si="2"/>
        <v>0.77016910227596147</v>
      </c>
      <c r="M41" s="53">
        <f>янв!M41+фев!M41+март!M41</f>
        <v>51776.03</v>
      </c>
      <c r="N41" s="28">
        <f t="shared" si="3"/>
        <v>32.989583718283797</v>
      </c>
    </row>
    <row r="42" spans="1:14" x14ac:dyDescent="0.2">
      <c r="A42" s="22" t="s">
        <v>23</v>
      </c>
      <c r="B42" s="29"/>
      <c r="C42" s="29"/>
      <c r="D42" s="24">
        <f>янв!D42+фев!D42+март!D42</f>
        <v>390.78</v>
      </c>
      <c r="E42" s="24">
        <f>янв!E42+фев!E42+март!E42</f>
        <v>2792.9</v>
      </c>
      <c r="F42" s="24">
        <f t="shared" si="0"/>
        <v>3183.6800000000003</v>
      </c>
      <c r="G42" s="52">
        <f>янв!G42+фев!G42+март!G42</f>
        <v>274.27499999999998</v>
      </c>
      <c r="H42" s="52">
        <f>янв!H42+фев!H42+март!H42</f>
        <v>2286.3500000000004</v>
      </c>
      <c r="I42" s="25">
        <f t="shared" si="1"/>
        <v>2560.6250000000005</v>
      </c>
      <c r="J42" s="26">
        <f t="shared" si="2"/>
        <v>0.70186549976969137</v>
      </c>
      <c r="K42" s="26">
        <f t="shared" si="2"/>
        <v>0.8186293816463176</v>
      </c>
      <c r="L42" s="27">
        <f t="shared" si="2"/>
        <v>0.80429722836465989</v>
      </c>
      <c r="M42" s="53">
        <f>янв!M42+фев!M42+март!M42</f>
        <v>103435.1</v>
      </c>
      <c r="N42" s="28">
        <f t="shared" si="3"/>
        <v>40.39447400536978</v>
      </c>
    </row>
    <row r="43" spans="1:14" x14ac:dyDescent="0.2">
      <c r="A43" s="22" t="s">
        <v>24</v>
      </c>
      <c r="B43" s="29"/>
      <c r="C43" s="29"/>
      <c r="D43" s="24">
        <f>янв!D43+фев!D43+март!D43</f>
        <v>86.84</v>
      </c>
      <c r="E43" s="24">
        <f>янв!E43+фев!E43+март!E43</f>
        <v>634.75</v>
      </c>
      <c r="F43" s="24">
        <f t="shared" si="0"/>
        <v>721.59</v>
      </c>
      <c r="G43" s="52">
        <f>янв!G43+фев!G43+март!G43</f>
        <v>86.15</v>
      </c>
      <c r="H43" s="52">
        <f>янв!H43+фев!H43+март!H43</f>
        <v>628.19000000000005</v>
      </c>
      <c r="I43" s="25">
        <f t="shared" si="1"/>
        <v>714.34</v>
      </c>
      <c r="J43" s="26">
        <f t="shared" si="2"/>
        <v>0.99205435283279597</v>
      </c>
      <c r="K43" s="26">
        <f t="shared" si="2"/>
        <v>0.9896652225285546</v>
      </c>
      <c r="L43" s="27">
        <f t="shared" si="2"/>
        <v>0.98995274324755056</v>
      </c>
      <c r="M43" s="53">
        <f>янв!M43+фев!M43+март!M43</f>
        <v>36366.35</v>
      </c>
      <c r="N43" s="28">
        <f t="shared" si="3"/>
        <v>50.909020914410497</v>
      </c>
    </row>
    <row r="44" spans="1:14" x14ac:dyDescent="0.2">
      <c r="A44" s="30" t="s">
        <v>25</v>
      </c>
      <c r="B44" s="29"/>
      <c r="C44" s="29"/>
      <c r="D44" s="24">
        <f>янв!D44+фев!D44+март!D44</f>
        <v>130.26</v>
      </c>
      <c r="E44" s="24">
        <f>янв!E44+фев!E44+март!E44</f>
        <v>1015.6</v>
      </c>
      <c r="F44" s="24">
        <f>D44+E44</f>
        <v>1145.8600000000001</v>
      </c>
      <c r="G44" s="52">
        <f>янв!G44+фев!G44+март!G44</f>
        <v>103.336</v>
      </c>
      <c r="H44" s="52">
        <f>янв!H44+фев!H44+март!H44</f>
        <v>809.12400000000002</v>
      </c>
      <c r="I44" s="25">
        <f>G44+H44</f>
        <v>912.46</v>
      </c>
      <c r="J44" s="26">
        <f t="shared" si="2"/>
        <v>0.79330569629970837</v>
      </c>
      <c r="K44" s="26">
        <f t="shared" si="2"/>
        <v>0.79669554942890908</v>
      </c>
      <c r="L44" s="27">
        <f t="shared" si="2"/>
        <v>0.79631019496273536</v>
      </c>
      <c r="M44" s="53">
        <f>янв!M44+фев!M44+март!M44</f>
        <v>56341.96</v>
      </c>
      <c r="N44" s="28">
        <f>IF(I44&gt;0,M44/I44,0)</f>
        <v>61.747320430484621</v>
      </c>
    </row>
    <row r="45" spans="1:14" s="19" customFormat="1" x14ac:dyDescent="0.2">
      <c r="A45" s="42" t="s">
        <v>54</v>
      </c>
      <c r="B45" s="43"/>
      <c r="C45" s="43"/>
      <c r="D45" s="44">
        <f>SUM(D22:D44)</f>
        <v>4962.9059999999999</v>
      </c>
      <c r="E45" s="44">
        <f>SUM(E22:E44)</f>
        <v>31927.924999999996</v>
      </c>
      <c r="F45" s="44">
        <f>D45+E45</f>
        <v>36890.830999999998</v>
      </c>
      <c r="G45" s="54">
        <f>SUM(G22:G44)</f>
        <v>4534.6469999999999</v>
      </c>
      <c r="H45" s="54">
        <f>SUM(H22:H44)</f>
        <v>30698.992999999995</v>
      </c>
      <c r="I45" s="45">
        <f>G45+H45</f>
        <v>35233.639999999992</v>
      </c>
      <c r="J45" s="57">
        <f>IF(G45&gt;0,G45/D45,0)</f>
        <v>0.91370801703679261</v>
      </c>
      <c r="K45" s="57">
        <f>IF(E45&gt;0,H45/E45,0)</f>
        <v>0.96150918044313871</v>
      </c>
      <c r="L45" s="57">
        <f>IF(F45&gt;0,I45/F45,0)</f>
        <v>0.95507851259842846</v>
      </c>
      <c r="M45" s="55">
        <f>SUM(SUM(M22:M44))</f>
        <v>1891258.8</v>
      </c>
      <c r="N45" s="58"/>
    </row>
    <row r="46" spans="1:14" ht="13.5" thickBot="1" x14ac:dyDescent="0.25"/>
    <row r="47" spans="1:14" s="35" customFormat="1" ht="21" customHeight="1" thickBot="1" x14ac:dyDescent="0.25">
      <c r="A47" s="31" t="s">
        <v>48</v>
      </c>
      <c r="B47" s="32">
        <f>SUM(B22:B24)</f>
        <v>0</v>
      </c>
      <c r="C47" s="32">
        <f>SUM(C22:C24)</f>
        <v>0</v>
      </c>
      <c r="D47" s="33">
        <f t="shared" ref="D47:I47" si="4">SUM(D22:D24)</f>
        <v>195.39</v>
      </c>
      <c r="E47" s="33">
        <f t="shared" si="4"/>
        <v>1320.28</v>
      </c>
      <c r="F47" s="33">
        <f t="shared" si="4"/>
        <v>1515.67</v>
      </c>
      <c r="G47" s="33">
        <f t="shared" si="4"/>
        <v>182.14800000000002</v>
      </c>
      <c r="H47" s="33">
        <f t="shared" si="4"/>
        <v>1304.809</v>
      </c>
      <c r="I47" s="33">
        <f t="shared" si="4"/>
        <v>1486.9570000000001</v>
      </c>
      <c r="J47" s="59">
        <f>IF(G47=0,0,G47/D47)</f>
        <v>0.93222785198833125</v>
      </c>
      <c r="K47" s="59">
        <f>IF(H47=0,0,H47/E47)</f>
        <v>0.98828203108431545</v>
      </c>
      <c r="L47" s="59">
        <f>IF(I47&gt;0,I47/F47,0)</f>
        <v>0.98105590267010634</v>
      </c>
      <c r="M47" s="56">
        <f>SUM(M22:M24)</f>
        <v>431982.51</v>
      </c>
      <c r="N47" s="34">
        <f>IF(M47=0,0,M47/I47)</f>
        <v>290.5144600684485</v>
      </c>
    </row>
  </sheetData>
  <sheetProtection password="CC53" sheet="1" objects="1" scenarios="1" formatCells="0" formatColumns="0" formatRows="0"/>
  <customSheetViews>
    <customSheetView guid="{0721A5A3-9522-4934-9C82-658F39FE139D}">
      <selection activeCell="B13" sqref="B13"/>
      <pageMargins left="0.31496062992125984" right="0.31496062992125984" top="0.55118110236220474" bottom="0.35433070866141736" header="0.31496062992125984" footer="0.31496062992125984"/>
      <printOptions horizontalCentered="1"/>
      <pageSetup paperSize="9" scale="75" orientation="landscape" r:id="rId1"/>
    </customSheetView>
  </customSheetViews>
  <mergeCells count="19">
    <mergeCell ref="A11:B11"/>
    <mergeCell ref="L13:N13"/>
    <mergeCell ref="L14:M14"/>
    <mergeCell ref="A1:G1"/>
    <mergeCell ref="L16:M16"/>
    <mergeCell ref="E2:G2"/>
    <mergeCell ref="A15:B15"/>
    <mergeCell ref="L15:M15"/>
    <mergeCell ref="C8:C10"/>
    <mergeCell ref="D8:F10"/>
    <mergeCell ref="L17:M17"/>
    <mergeCell ref="A19:N19"/>
    <mergeCell ref="A20:A21"/>
    <mergeCell ref="B20:C20"/>
    <mergeCell ref="D20:F20"/>
    <mergeCell ref="G20:I20"/>
    <mergeCell ref="N20:N21"/>
    <mergeCell ref="J20:L20"/>
    <mergeCell ref="M20:M21"/>
  </mergeCells>
  <phoneticPr fontId="20" type="noConversion"/>
  <printOptions horizontalCentered="1"/>
  <pageMargins left="0.31496062992125984" right="0.31496062992125984" top="0.55118110236220474" bottom="0.35433070866141736" header="0.31496062992125984" footer="0.31496062992125984"/>
  <pageSetup paperSize="9" scale="75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7"/>
  <sheetViews>
    <sheetView workbookViewId="0">
      <selection activeCell="B12" sqref="B12"/>
    </sheetView>
  </sheetViews>
  <sheetFormatPr defaultRowHeight="12.75" x14ac:dyDescent="0.2"/>
  <cols>
    <col min="1" max="1" width="32.7109375" style="2" customWidth="1"/>
    <col min="2" max="2" width="13.85546875" style="2" customWidth="1"/>
    <col min="3" max="3" width="12.140625" style="2" customWidth="1"/>
    <col min="4" max="12" width="11.28515625" style="2" customWidth="1"/>
    <col min="13" max="13" width="12.5703125" style="2" customWidth="1"/>
    <col min="14" max="14" width="11.28515625" style="2" customWidth="1"/>
    <col min="15" max="15" width="10.42578125" style="2" customWidth="1"/>
    <col min="16" max="16384" width="9.140625" style="2"/>
  </cols>
  <sheetData>
    <row r="1" spans="1:14" ht="24" customHeight="1" x14ac:dyDescent="0.2">
      <c r="A1" s="170" t="s">
        <v>94</v>
      </c>
      <c r="B1" s="170"/>
      <c r="C1" s="170"/>
      <c r="D1" s="170"/>
      <c r="E1" s="170"/>
      <c r="F1" s="170"/>
      <c r="G1" s="170"/>
      <c r="H1" s="113">
        <f>янв!H1</f>
        <v>2023</v>
      </c>
      <c r="I1" s="1" t="s">
        <v>75</v>
      </c>
      <c r="J1" s="1"/>
      <c r="K1" s="1"/>
      <c r="L1" s="1"/>
      <c r="M1" s="1"/>
      <c r="N1" s="1"/>
    </row>
    <row r="2" spans="1:14" x14ac:dyDescent="0.2">
      <c r="A2" s="3" t="s">
        <v>26</v>
      </c>
      <c r="B2" s="50"/>
      <c r="E2" s="168" t="s">
        <v>55</v>
      </c>
      <c r="F2" s="168"/>
      <c r="G2" s="168"/>
    </row>
    <row r="3" spans="1:14" x14ac:dyDescent="0.2">
      <c r="A3" s="3" t="s">
        <v>0</v>
      </c>
      <c r="B3" s="50"/>
    </row>
    <row r="4" spans="1:14" x14ac:dyDescent="0.2">
      <c r="A4" s="4" t="s">
        <v>30</v>
      </c>
      <c r="B4" s="51">
        <f>янв!B4</f>
        <v>40</v>
      </c>
    </row>
    <row r="5" spans="1:14" x14ac:dyDescent="0.2">
      <c r="A5" s="5" t="s">
        <v>28</v>
      </c>
      <c r="B5" s="134">
        <f>B6+B7</f>
        <v>14093</v>
      </c>
    </row>
    <row r="6" spans="1:14" x14ac:dyDescent="0.2">
      <c r="A6" s="6" t="s">
        <v>27</v>
      </c>
      <c r="B6" s="135">
        <f>апр!B6+май!B6+июнь!B6</f>
        <v>2354</v>
      </c>
    </row>
    <row r="7" spans="1:14" ht="13.5" thickBot="1" x14ac:dyDescent="0.25">
      <c r="A7" s="7" t="s">
        <v>29</v>
      </c>
      <c r="B7" s="137">
        <f>апр!B7+май!B7+июнь!B7</f>
        <v>11739</v>
      </c>
    </row>
    <row r="8" spans="1:14" x14ac:dyDescent="0.2">
      <c r="A8" s="8" t="s">
        <v>31</v>
      </c>
      <c r="B8" s="136">
        <f>апр!B8+май!B8+июнь!B8</f>
        <v>1845477.79</v>
      </c>
      <c r="C8" s="171"/>
      <c r="D8" s="168"/>
      <c r="E8" s="168"/>
      <c r="F8" s="168"/>
    </row>
    <row r="9" spans="1:14" x14ac:dyDescent="0.2">
      <c r="A9" s="9" t="s">
        <v>32</v>
      </c>
      <c r="B9" s="123">
        <f>апр!B9+май!B9+июнь!B9</f>
        <v>1822609.4099999997</v>
      </c>
      <c r="C9" s="171"/>
      <c r="D9" s="168"/>
      <c r="E9" s="168"/>
      <c r="F9" s="168"/>
    </row>
    <row r="10" spans="1:14" ht="13.5" thickBot="1" x14ac:dyDescent="0.25">
      <c r="A10" s="11" t="s">
        <v>33</v>
      </c>
      <c r="B10" s="124">
        <f>B8-B9</f>
        <v>22868.380000000354</v>
      </c>
      <c r="C10" s="171"/>
      <c r="D10" s="168"/>
      <c r="E10" s="168"/>
      <c r="F10" s="168"/>
    </row>
    <row r="11" spans="1:14" x14ac:dyDescent="0.2">
      <c r="A11" s="172" t="s">
        <v>40</v>
      </c>
      <c r="B11" s="172"/>
    </row>
    <row r="12" spans="1:14" x14ac:dyDescent="0.2">
      <c r="A12" s="3" t="s">
        <v>34</v>
      </c>
      <c r="B12" s="12">
        <v>131</v>
      </c>
    </row>
    <row r="13" spans="1:14" ht="12.75" customHeight="1" x14ac:dyDescent="0.2">
      <c r="A13" s="3" t="s">
        <v>2</v>
      </c>
      <c r="B13" s="125">
        <f>IF(M45&gt;0,B8/B5,0)</f>
        <v>130.94996026396083</v>
      </c>
      <c r="L13" s="176" t="s">
        <v>49</v>
      </c>
      <c r="M13" s="176"/>
      <c r="N13" s="176"/>
    </row>
    <row r="14" spans="1:14" x14ac:dyDescent="0.2">
      <c r="A14" s="13" t="s">
        <v>3</v>
      </c>
      <c r="B14" s="14">
        <f>B13/B12</f>
        <v>0.99961801728214372</v>
      </c>
      <c r="E14" s="40"/>
      <c r="L14" s="169" t="s">
        <v>50</v>
      </c>
      <c r="M14" s="169"/>
      <c r="N14" s="39">
        <v>2</v>
      </c>
    </row>
    <row r="15" spans="1:14" x14ac:dyDescent="0.2">
      <c r="A15" s="180" t="s">
        <v>41</v>
      </c>
      <c r="B15" s="180"/>
      <c r="E15" s="41"/>
      <c r="L15" s="169" t="s">
        <v>53</v>
      </c>
      <c r="M15" s="169"/>
      <c r="N15" s="39">
        <v>1.25</v>
      </c>
    </row>
    <row r="16" spans="1:14" x14ac:dyDescent="0.2">
      <c r="A16" s="3" t="s">
        <v>42</v>
      </c>
      <c r="B16" s="15">
        <f>J45</f>
        <v>0.93504252919956798</v>
      </c>
      <c r="L16" s="169" t="s">
        <v>52</v>
      </c>
      <c r="M16" s="169"/>
      <c r="N16" s="39">
        <v>2.63</v>
      </c>
    </row>
    <row r="17" spans="1:14" ht="13.5" thickBot="1" x14ac:dyDescent="0.25">
      <c r="A17" s="3" t="s">
        <v>43</v>
      </c>
      <c r="B17" s="16">
        <f>K45</f>
        <v>0.98383597384938171</v>
      </c>
      <c r="L17" s="169" t="s">
        <v>51</v>
      </c>
      <c r="M17" s="169"/>
      <c r="N17" s="39">
        <v>8.33</v>
      </c>
    </row>
    <row r="18" spans="1:14" ht="18.75" thickBot="1" x14ac:dyDescent="0.25">
      <c r="A18" s="17" t="s">
        <v>44</v>
      </c>
      <c r="B18" s="18">
        <f>L45</f>
        <v>0.97631353529908438</v>
      </c>
    </row>
    <row r="19" spans="1:14" ht="18.75" customHeight="1" x14ac:dyDescent="0.2">
      <c r="A19" s="174" t="s">
        <v>1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</row>
    <row r="20" spans="1:14" s="19" customFormat="1" ht="39" customHeight="1" x14ac:dyDescent="0.2">
      <c r="A20" s="181"/>
      <c r="B20" s="178" t="s">
        <v>37</v>
      </c>
      <c r="C20" s="178"/>
      <c r="D20" s="177" t="s">
        <v>38</v>
      </c>
      <c r="E20" s="177"/>
      <c r="F20" s="178"/>
      <c r="G20" s="177" t="s">
        <v>39</v>
      </c>
      <c r="H20" s="178"/>
      <c r="I20" s="178"/>
      <c r="J20" s="179" t="s">
        <v>4</v>
      </c>
      <c r="K20" s="180"/>
      <c r="L20" s="180"/>
      <c r="M20" s="173" t="s">
        <v>46</v>
      </c>
      <c r="N20" s="173" t="s">
        <v>47</v>
      </c>
    </row>
    <row r="21" spans="1:14" s="19" customFormat="1" x14ac:dyDescent="0.2">
      <c r="A21" s="181"/>
      <c r="B21" s="46" t="s">
        <v>27</v>
      </c>
      <c r="C21" s="46" t="s">
        <v>29</v>
      </c>
      <c r="D21" s="20" t="s">
        <v>27</v>
      </c>
      <c r="E21" s="20" t="s">
        <v>29</v>
      </c>
      <c r="F21" s="20" t="s">
        <v>5</v>
      </c>
      <c r="G21" s="20" t="s">
        <v>27</v>
      </c>
      <c r="H21" s="20" t="s">
        <v>29</v>
      </c>
      <c r="I21" s="20" t="s">
        <v>5</v>
      </c>
      <c r="J21" s="20" t="s">
        <v>27</v>
      </c>
      <c r="K21" s="20" t="s">
        <v>29</v>
      </c>
      <c r="L21" s="21" t="s">
        <v>45</v>
      </c>
      <c r="M21" s="173"/>
      <c r="N21" s="173"/>
    </row>
    <row r="22" spans="1:14" x14ac:dyDescent="0.2">
      <c r="A22" s="22" t="s">
        <v>6</v>
      </c>
      <c r="B22" s="29"/>
      <c r="C22" s="29"/>
      <c r="D22" s="24">
        <f>апр!D22+май!D22+июнь!D22</f>
        <v>117.7</v>
      </c>
      <c r="E22" s="24">
        <f>апр!E22+май!E22+июнь!E22</f>
        <v>645.64499999999998</v>
      </c>
      <c r="F22" s="24">
        <f>D22+E22</f>
        <v>763.34500000000003</v>
      </c>
      <c r="G22" s="52">
        <f>апр!G22+май!G22+июнь!G22</f>
        <v>102.29300000000001</v>
      </c>
      <c r="H22" s="52">
        <f>апр!H22+май!H22+июнь!H22</f>
        <v>599.80899999999997</v>
      </c>
      <c r="I22" s="25">
        <f>G22+H22</f>
        <v>702.10199999999998</v>
      </c>
      <c r="J22" s="26">
        <f>IF(G22&gt;0,G22/D22,0)</f>
        <v>0.86909940526762963</v>
      </c>
      <c r="K22" s="26">
        <f>IF(H22&gt;0,H22/E22,0)</f>
        <v>0.92900742668184522</v>
      </c>
      <c r="L22" s="27">
        <f>IF(I22&gt;0,I22/F22,0)</f>
        <v>0.91977022185250434</v>
      </c>
      <c r="M22" s="53">
        <f>апр!M22+май!M22+июнь!M22</f>
        <v>215953.68</v>
      </c>
      <c r="N22" s="28">
        <f>IF(I22&gt;0,M22/I22,0)</f>
        <v>307.58163343787658</v>
      </c>
    </row>
    <row r="23" spans="1:14" x14ac:dyDescent="0.2">
      <c r="A23" s="22" t="s">
        <v>7</v>
      </c>
      <c r="B23" s="29"/>
      <c r="C23" s="29"/>
      <c r="D23" s="24">
        <f>апр!D23+май!D23+июнь!D23</f>
        <v>47.08</v>
      </c>
      <c r="E23" s="24">
        <f>апр!E23+май!E23+июнь!E23</f>
        <v>281.73599999999999</v>
      </c>
      <c r="F23" s="24">
        <f t="shared" ref="F23:F43" si="0">D23+E23</f>
        <v>328.81599999999997</v>
      </c>
      <c r="G23" s="52">
        <f>апр!G23+май!G23+июнь!G23</f>
        <v>41.661000000000001</v>
      </c>
      <c r="H23" s="52">
        <f>апр!H23+май!H23+июнь!H23</f>
        <v>296.64100000000002</v>
      </c>
      <c r="I23" s="25">
        <f t="shared" ref="I23:I43" si="1">G23+H23</f>
        <v>338.30200000000002</v>
      </c>
      <c r="J23" s="26">
        <f t="shared" ref="J23:L44" si="2">IF(D23&gt;0,G23/D23,0)</f>
        <v>0.88489804587935439</v>
      </c>
      <c r="K23" s="26">
        <f t="shared" si="2"/>
        <v>1.0529041372064629</v>
      </c>
      <c r="L23" s="27">
        <f t="shared" si="2"/>
        <v>1.0288489611211136</v>
      </c>
      <c r="M23" s="53">
        <f>апр!M23+май!M23+июнь!M23</f>
        <v>79398.63</v>
      </c>
      <c r="N23" s="28">
        <f t="shared" ref="N23:N43" si="3">IF(I23&gt;0,M23/I23,0)</f>
        <v>234.69748922560316</v>
      </c>
    </row>
    <row r="24" spans="1:14" x14ac:dyDescent="0.2">
      <c r="A24" s="22" t="s">
        <v>97</v>
      </c>
      <c r="B24" s="29"/>
      <c r="C24" s="29"/>
      <c r="D24" s="24">
        <f>апр!D24+май!D24+июнь!D24</f>
        <v>47.08</v>
      </c>
      <c r="E24" s="24">
        <f>апр!E24+май!E24+июнь!E24</f>
        <v>293.47500000000002</v>
      </c>
      <c r="F24" s="24">
        <f>D24+E24</f>
        <v>340.55500000000001</v>
      </c>
      <c r="G24" s="52">
        <f>апр!G24+май!G24+июнь!G24</f>
        <v>45.115000000000002</v>
      </c>
      <c r="H24" s="52">
        <f>апр!H24+май!H24+июнь!H24</f>
        <v>271.91800000000001</v>
      </c>
      <c r="I24" s="25">
        <f>G24+H24</f>
        <v>317.03300000000002</v>
      </c>
      <c r="J24" s="26">
        <f>IF(D24&gt;0,G24/D24,0)</f>
        <v>0.95826253186066279</v>
      </c>
      <c r="K24" s="26">
        <f>IF(E24&gt;0,H24/E24,0)</f>
        <v>0.92654570235965583</v>
      </c>
      <c r="L24" s="27">
        <f>IF(F24&gt;0,I24/F24,0)</f>
        <v>0.930930393034899</v>
      </c>
      <c r="M24" s="53">
        <f>апр!M24+май!M24+июнь!M24</f>
        <v>90839.63</v>
      </c>
      <c r="N24" s="28">
        <f>IF(I24&gt;0,M24/I24,0)</f>
        <v>286.53051890497204</v>
      </c>
    </row>
    <row r="25" spans="1:14" x14ac:dyDescent="0.2">
      <c r="A25" s="22" t="s">
        <v>8</v>
      </c>
      <c r="B25" s="29"/>
      <c r="C25" s="29"/>
      <c r="D25" s="24">
        <f>апр!D25+май!D25+июнь!D25</f>
        <v>75.328000000000003</v>
      </c>
      <c r="E25" s="24">
        <f>апр!E25+май!E25+июнь!E25</f>
        <v>434.34299999999996</v>
      </c>
      <c r="F25" s="24">
        <f t="shared" si="0"/>
        <v>509.67099999999994</v>
      </c>
      <c r="G25" s="52">
        <f>апр!G25+май!G25+июнь!G25</f>
        <v>52.662999999999997</v>
      </c>
      <c r="H25" s="52">
        <f>апр!H25+май!H25+июнь!H25</f>
        <v>324.74799999999999</v>
      </c>
      <c r="I25" s="25">
        <f t="shared" si="1"/>
        <v>377.411</v>
      </c>
      <c r="J25" s="26">
        <f t="shared" si="2"/>
        <v>0.69911586661002545</v>
      </c>
      <c r="K25" s="26">
        <f t="shared" si="2"/>
        <v>0.74767637558335243</v>
      </c>
      <c r="L25" s="27">
        <f t="shared" si="2"/>
        <v>0.74049926325021442</v>
      </c>
      <c r="M25" s="53">
        <f>апр!M25+май!M25+июнь!M25</f>
        <v>80771.420000000013</v>
      </c>
      <c r="N25" s="28">
        <f t="shared" si="3"/>
        <v>214.01448288470664</v>
      </c>
    </row>
    <row r="26" spans="1:14" x14ac:dyDescent="0.2">
      <c r="A26" s="22" t="s">
        <v>35</v>
      </c>
      <c r="B26" s="29"/>
      <c r="C26" s="29"/>
      <c r="D26" s="24">
        <f>апр!D26+май!D26+июнь!D26</f>
        <v>42.372</v>
      </c>
      <c r="E26" s="24">
        <f>апр!E26+май!E26+июнь!E26</f>
        <v>246.51900000000003</v>
      </c>
      <c r="F26" s="24">
        <f t="shared" si="0"/>
        <v>288.89100000000002</v>
      </c>
      <c r="G26" s="52">
        <f>апр!G26+май!G26+июнь!G26</f>
        <v>37.805</v>
      </c>
      <c r="H26" s="52">
        <f>апр!H26+май!H26+июнь!H26</f>
        <v>230.32799999999997</v>
      </c>
      <c r="I26" s="25">
        <f t="shared" si="1"/>
        <v>268.13299999999998</v>
      </c>
      <c r="J26" s="26">
        <f t="shared" si="2"/>
        <v>0.89221655810440859</v>
      </c>
      <c r="K26" s="26">
        <f t="shared" si="2"/>
        <v>0.93432149246102714</v>
      </c>
      <c r="L26" s="27">
        <f t="shared" si="2"/>
        <v>0.9281459097029674</v>
      </c>
      <c r="M26" s="53">
        <f>апр!M26+май!M26+июнь!M26</f>
        <v>134831.01</v>
      </c>
      <c r="N26" s="28">
        <f t="shared" si="3"/>
        <v>502.85123427552753</v>
      </c>
    </row>
    <row r="27" spans="1:14" x14ac:dyDescent="0.2">
      <c r="A27" s="22" t="s">
        <v>36</v>
      </c>
      <c r="B27" s="29"/>
      <c r="C27" s="29"/>
      <c r="D27" s="24">
        <f>апр!D27+май!D27+июнь!D27</f>
        <v>21.186</v>
      </c>
      <c r="E27" s="24">
        <f>апр!E27+май!E27+июнь!E27</f>
        <v>129.12899999999999</v>
      </c>
      <c r="F27" s="24">
        <f t="shared" si="0"/>
        <v>150.315</v>
      </c>
      <c r="G27" s="52">
        <f>апр!G27+май!G27+июнь!G27</f>
        <v>16.011000000000003</v>
      </c>
      <c r="H27" s="52">
        <f>апр!H27+май!H27+июнь!H27</f>
        <v>110.10499999999999</v>
      </c>
      <c r="I27" s="25">
        <f t="shared" si="1"/>
        <v>126.11599999999999</v>
      </c>
      <c r="J27" s="26">
        <f t="shared" si="2"/>
        <v>0.7557349192863213</v>
      </c>
      <c r="K27" s="26">
        <f t="shared" si="2"/>
        <v>0.85267445732562008</v>
      </c>
      <c r="L27" s="27">
        <f t="shared" si="2"/>
        <v>0.8390114093736486</v>
      </c>
      <c r="M27" s="53">
        <f>апр!M27+май!M27+июнь!M27</f>
        <v>13272.38</v>
      </c>
      <c r="N27" s="28">
        <f t="shared" si="3"/>
        <v>105.2394620825272</v>
      </c>
    </row>
    <row r="28" spans="1:14" x14ac:dyDescent="0.2">
      <c r="A28" s="30" t="s">
        <v>9</v>
      </c>
      <c r="B28" s="29"/>
      <c r="C28" s="29"/>
      <c r="D28" s="24">
        <f>апр!D28+май!D28+июнь!D28</f>
        <v>918.06000000000006</v>
      </c>
      <c r="E28" s="24">
        <f>апр!E28+май!E28+июнь!E28</f>
        <v>5282.55</v>
      </c>
      <c r="F28" s="24">
        <f t="shared" si="0"/>
        <v>6200.6100000000006</v>
      </c>
      <c r="G28" s="52">
        <f>апр!G28+май!G28+июнь!G28</f>
        <v>862.55799999999999</v>
      </c>
      <c r="H28" s="52">
        <f>апр!H28+май!H28+июнь!H28</f>
        <v>5386.7579999999998</v>
      </c>
      <c r="I28" s="25">
        <f t="shared" si="1"/>
        <v>6249.3159999999998</v>
      </c>
      <c r="J28" s="26">
        <f t="shared" si="2"/>
        <v>0.93954425636668626</v>
      </c>
      <c r="K28" s="26">
        <f t="shared" si="2"/>
        <v>1.0197268364710224</v>
      </c>
      <c r="L28" s="27">
        <f t="shared" si="2"/>
        <v>1.0078550336176602</v>
      </c>
      <c r="M28" s="53">
        <f>апр!M28+май!M28+июнь!M28</f>
        <v>385947.9</v>
      </c>
      <c r="N28" s="28">
        <f t="shared" si="3"/>
        <v>61.758422841795813</v>
      </c>
    </row>
    <row r="29" spans="1:14" x14ac:dyDescent="0.2">
      <c r="A29" s="22" t="s">
        <v>10</v>
      </c>
      <c r="B29" s="29"/>
      <c r="C29" s="29"/>
      <c r="D29" s="24">
        <f>апр!D29+май!D29+июнь!D29</f>
        <v>70.62</v>
      </c>
      <c r="E29" s="24">
        <f>апр!E29+май!E29+июнь!E29</f>
        <v>469.55999999999995</v>
      </c>
      <c r="F29" s="24">
        <f t="shared" si="0"/>
        <v>540.17999999999995</v>
      </c>
      <c r="G29" s="52">
        <f>апр!G29+май!G29+июнь!G29</f>
        <v>73.265000000000001</v>
      </c>
      <c r="H29" s="52">
        <f>апр!H29+май!H29+июнь!H29</f>
        <v>453.71</v>
      </c>
      <c r="I29" s="25">
        <f t="shared" si="1"/>
        <v>526.97500000000002</v>
      </c>
      <c r="J29" s="26">
        <f t="shared" si="2"/>
        <v>1.0374539790427639</v>
      </c>
      <c r="K29" s="26">
        <f t="shared" si="2"/>
        <v>0.96624499531476282</v>
      </c>
      <c r="L29" s="27">
        <f t="shared" si="2"/>
        <v>0.97555444481469156</v>
      </c>
      <c r="M29" s="53">
        <f>апр!M29+май!M29+июнь!M29</f>
        <v>105930</v>
      </c>
      <c r="N29" s="28">
        <f t="shared" si="3"/>
        <v>201.01522842639594</v>
      </c>
    </row>
    <row r="30" spans="1:14" x14ac:dyDescent="0.2">
      <c r="A30" s="22" t="s">
        <v>11</v>
      </c>
      <c r="B30" s="29"/>
      <c r="C30" s="29"/>
      <c r="D30" s="24">
        <f>апр!D30+май!D30+июнь!D30</f>
        <v>21.186</v>
      </c>
      <c r="E30" s="24">
        <f>апр!E30+май!E30+июнь!E30</f>
        <v>129.12899999999999</v>
      </c>
      <c r="F30" s="24">
        <f t="shared" si="0"/>
        <v>150.315</v>
      </c>
      <c r="G30" s="52">
        <f>апр!G30+май!G30+июнь!G30</f>
        <v>16.704000000000001</v>
      </c>
      <c r="H30" s="52">
        <f>апр!H30+май!H30+июнь!H30</f>
        <v>129.46199999999999</v>
      </c>
      <c r="I30" s="25">
        <f t="shared" si="1"/>
        <v>146.166</v>
      </c>
      <c r="J30" s="26">
        <f t="shared" si="2"/>
        <v>0.78844519966015292</v>
      </c>
      <c r="K30" s="26">
        <f t="shared" si="2"/>
        <v>1.0025788165323049</v>
      </c>
      <c r="L30" s="27">
        <f t="shared" si="2"/>
        <v>0.97239796427502245</v>
      </c>
      <c r="M30" s="53">
        <f>апр!M30+май!M30+июнь!M30</f>
        <v>25608.289999999997</v>
      </c>
      <c r="N30" s="28">
        <f t="shared" si="3"/>
        <v>175.20004652244705</v>
      </c>
    </row>
    <row r="31" spans="1:14" x14ac:dyDescent="0.2">
      <c r="A31" s="22" t="s">
        <v>12</v>
      </c>
      <c r="B31" s="29"/>
      <c r="C31" s="29"/>
      <c r="D31" s="24">
        <f>апр!D31+май!D31+июнь!D31</f>
        <v>9.4160000000000004</v>
      </c>
      <c r="E31" s="24">
        <f>апр!E31+май!E31+июнь!E31</f>
        <v>70.433999999999997</v>
      </c>
      <c r="F31" s="24">
        <f t="shared" si="0"/>
        <v>79.849999999999994</v>
      </c>
      <c r="G31" s="52">
        <f>апр!G31+май!G31+июнь!G31</f>
        <v>10.744</v>
      </c>
      <c r="H31" s="52">
        <f>апр!H31+май!H31+июнь!H31</f>
        <v>73.617000000000004</v>
      </c>
      <c r="I31" s="25">
        <f t="shared" si="1"/>
        <v>84.361000000000004</v>
      </c>
      <c r="J31" s="26">
        <f t="shared" si="2"/>
        <v>1.141036533559898</v>
      </c>
      <c r="K31" s="26">
        <f t="shared" si="2"/>
        <v>1.0451912428656616</v>
      </c>
      <c r="L31" s="27">
        <f t="shared" si="2"/>
        <v>1.056493425172198</v>
      </c>
      <c r="M31" s="53">
        <f>апр!M31+май!M31+июнь!M31</f>
        <v>40858.520000000004</v>
      </c>
      <c r="N31" s="28">
        <f t="shared" si="3"/>
        <v>484.32948874479916</v>
      </c>
    </row>
    <row r="32" spans="1:14" x14ac:dyDescent="0.2">
      <c r="A32" s="22" t="s">
        <v>13</v>
      </c>
      <c r="B32" s="29"/>
      <c r="C32" s="29"/>
      <c r="D32" s="24">
        <f>апр!D32+май!D32+июнь!D32</f>
        <v>2354</v>
      </c>
      <c r="E32" s="24">
        <f>апр!E32+май!E32+июнь!E32</f>
        <v>11739</v>
      </c>
      <c r="F32" s="24">
        <f t="shared" si="0"/>
        <v>14093</v>
      </c>
      <c r="G32" s="52">
        <f>апр!G32+май!G32+июнь!G32</f>
        <v>2338.1</v>
      </c>
      <c r="H32" s="52">
        <f>апр!H32+май!H32+июнь!H32</f>
        <v>12196</v>
      </c>
      <c r="I32" s="25">
        <f t="shared" si="1"/>
        <v>14534.1</v>
      </c>
      <c r="J32" s="26">
        <f t="shared" si="2"/>
        <v>0.99324553950722172</v>
      </c>
      <c r="K32" s="26">
        <f t="shared" si="2"/>
        <v>1.0389300621858761</v>
      </c>
      <c r="L32" s="27">
        <f t="shared" si="2"/>
        <v>1.0312992265663805</v>
      </c>
      <c r="M32" s="53">
        <f>апр!M32+май!M32+июнь!M32</f>
        <v>94326.65</v>
      </c>
      <c r="N32" s="28">
        <f t="shared" si="3"/>
        <v>6.4900234620650741</v>
      </c>
    </row>
    <row r="33" spans="1:14" x14ac:dyDescent="0.2">
      <c r="A33" s="22" t="s">
        <v>14</v>
      </c>
      <c r="B33" s="29"/>
      <c r="C33" s="29"/>
      <c r="D33" s="24">
        <f>апр!D33+май!D33+июнь!D33</f>
        <v>58.85</v>
      </c>
      <c r="E33" s="24">
        <f>апр!E33+май!E33+июнь!E33</f>
        <v>340.43100000000004</v>
      </c>
      <c r="F33" s="24">
        <f t="shared" si="0"/>
        <v>399.28100000000006</v>
      </c>
      <c r="G33" s="52">
        <f>апр!G33+май!G33+июнь!G33</f>
        <v>41.139000000000003</v>
      </c>
      <c r="H33" s="52">
        <f>апр!H33+май!H33+июнь!H33</f>
        <v>315.31099999999998</v>
      </c>
      <c r="I33" s="25">
        <f t="shared" si="1"/>
        <v>356.45</v>
      </c>
      <c r="J33" s="26">
        <f t="shared" si="2"/>
        <v>0.69904842820730673</v>
      </c>
      <c r="K33" s="26">
        <f t="shared" si="2"/>
        <v>0.92621118523283708</v>
      </c>
      <c r="L33" s="27">
        <f t="shared" si="2"/>
        <v>0.89272968160268062</v>
      </c>
      <c r="M33" s="53">
        <f>апр!M33+май!M33+июнь!M33</f>
        <v>10337.049999999999</v>
      </c>
      <c r="N33" s="28">
        <f t="shared" si="3"/>
        <v>29</v>
      </c>
    </row>
    <row r="34" spans="1:14" x14ac:dyDescent="0.2">
      <c r="A34" s="22" t="s">
        <v>15</v>
      </c>
      <c r="B34" s="29"/>
      <c r="C34" s="29"/>
      <c r="D34" s="24">
        <f>апр!D34+май!D34+июнь!D34</f>
        <v>70.62</v>
      </c>
      <c r="E34" s="24">
        <f>апр!E34+май!E34+июнь!E34</f>
        <v>504.77699999999999</v>
      </c>
      <c r="F34" s="24">
        <f t="shared" si="0"/>
        <v>575.39699999999993</v>
      </c>
      <c r="G34" s="52">
        <f>апр!G34+май!G34+июнь!G34</f>
        <v>76.228999999999999</v>
      </c>
      <c r="H34" s="52">
        <f>апр!H34+май!H34+июнь!H34</f>
        <v>473.53800000000001</v>
      </c>
      <c r="I34" s="25">
        <f t="shared" si="1"/>
        <v>549.76700000000005</v>
      </c>
      <c r="J34" s="26">
        <f t="shared" si="2"/>
        <v>1.0794250920419144</v>
      </c>
      <c r="K34" s="26">
        <f t="shared" si="2"/>
        <v>0.93811326585799282</v>
      </c>
      <c r="L34" s="27">
        <f t="shared" si="2"/>
        <v>0.95545684110275186</v>
      </c>
      <c r="M34" s="53">
        <f>апр!M34+май!M34+июнь!M34</f>
        <v>24555.51</v>
      </c>
      <c r="N34" s="28">
        <f t="shared" si="3"/>
        <v>44.665303665007166</v>
      </c>
    </row>
    <row r="35" spans="1:14" x14ac:dyDescent="0.2">
      <c r="A35" s="22" t="s">
        <v>16</v>
      </c>
      <c r="B35" s="29"/>
      <c r="C35" s="29"/>
      <c r="D35" s="24">
        <f>апр!D35+май!D35+июнь!D35</f>
        <v>18.832000000000001</v>
      </c>
      <c r="E35" s="24">
        <f>апр!E35+май!E35+июнь!E35</f>
        <v>140.86799999999999</v>
      </c>
      <c r="F35" s="24">
        <f t="shared" si="0"/>
        <v>159.69999999999999</v>
      </c>
      <c r="G35" s="52">
        <f>апр!G35+май!G35+июнь!G35</f>
        <v>22.686</v>
      </c>
      <c r="H35" s="52">
        <f>апр!H35+май!H35+июнь!H35</f>
        <v>134.42400000000001</v>
      </c>
      <c r="I35" s="25">
        <f t="shared" si="1"/>
        <v>157.11000000000001</v>
      </c>
      <c r="J35" s="26">
        <f t="shared" si="2"/>
        <v>1.2046516567544605</v>
      </c>
      <c r="K35" s="26">
        <f t="shared" si="2"/>
        <v>0.95425504727830313</v>
      </c>
      <c r="L35" s="27">
        <f t="shared" si="2"/>
        <v>0.98378209142141526</v>
      </c>
      <c r="M35" s="53">
        <f>апр!M35+май!M35+июнь!M35</f>
        <v>6793.5800000000008</v>
      </c>
      <c r="N35" s="28">
        <f t="shared" si="3"/>
        <v>43.240914009292851</v>
      </c>
    </row>
    <row r="36" spans="1:14" x14ac:dyDescent="0.2">
      <c r="A36" s="22" t="s">
        <v>17</v>
      </c>
      <c r="B36" s="29"/>
      <c r="C36" s="29"/>
      <c r="D36" s="24">
        <f>апр!D36+май!D36+июнь!D36</f>
        <v>58.85</v>
      </c>
      <c r="E36" s="24">
        <f>апр!E36+май!E36+июнь!E36</f>
        <v>352.16999999999996</v>
      </c>
      <c r="F36" s="24">
        <f t="shared" si="0"/>
        <v>411.02</v>
      </c>
      <c r="G36" s="52">
        <f>апр!G36+май!G36+июнь!G36</f>
        <v>53.886000000000003</v>
      </c>
      <c r="H36" s="52">
        <f>апр!H36+май!H36+июнь!H36</f>
        <v>340.702</v>
      </c>
      <c r="I36" s="25">
        <f t="shared" si="1"/>
        <v>394.58800000000002</v>
      </c>
      <c r="J36" s="26">
        <f t="shared" si="2"/>
        <v>0.91564995751911638</v>
      </c>
      <c r="K36" s="26">
        <f t="shared" si="2"/>
        <v>0.96743618138966991</v>
      </c>
      <c r="L36" s="27">
        <f t="shared" si="2"/>
        <v>0.96002141015035769</v>
      </c>
      <c r="M36" s="53">
        <f>апр!M36+май!M36+июнь!M36</f>
        <v>25254.510000000002</v>
      </c>
      <c r="N36" s="28">
        <f t="shared" si="3"/>
        <v>64.002225105679855</v>
      </c>
    </row>
    <row r="37" spans="1:14" x14ac:dyDescent="0.2">
      <c r="A37" s="22" t="s">
        <v>18</v>
      </c>
      <c r="B37" s="29"/>
      <c r="C37" s="29"/>
      <c r="D37" s="24">
        <f>апр!D37+май!D37+июнь!D37</f>
        <v>28.248000000000001</v>
      </c>
      <c r="E37" s="24">
        <f>апр!E37+май!E37+июнь!E37</f>
        <v>234.77999999999997</v>
      </c>
      <c r="F37" s="24">
        <f t="shared" si="0"/>
        <v>263.02799999999996</v>
      </c>
      <c r="G37" s="52">
        <f>апр!G37+май!G37+июнь!G37</f>
        <v>20.466000000000001</v>
      </c>
      <c r="H37" s="52">
        <f>апр!H37+май!H37+июнь!H37</f>
        <v>192.78700000000001</v>
      </c>
      <c r="I37" s="25">
        <f t="shared" si="1"/>
        <v>213.25300000000001</v>
      </c>
      <c r="J37" s="26">
        <f t="shared" si="2"/>
        <v>0.72451146983857262</v>
      </c>
      <c r="K37" s="26">
        <f t="shared" si="2"/>
        <v>0.82113893858079912</v>
      </c>
      <c r="L37" s="27">
        <f t="shared" si="2"/>
        <v>0.81076159192177277</v>
      </c>
      <c r="M37" s="53">
        <f>апр!M37+май!M37+июнь!M37</f>
        <v>24719.399999999998</v>
      </c>
      <c r="N37" s="28">
        <f t="shared" si="3"/>
        <v>115.91583705739191</v>
      </c>
    </row>
    <row r="38" spans="1:14" x14ac:dyDescent="0.2">
      <c r="A38" s="22" t="s">
        <v>19</v>
      </c>
      <c r="B38" s="29"/>
      <c r="C38" s="29"/>
      <c r="D38" s="24">
        <f>апр!D38+май!D38+июнь!D38</f>
        <v>21.186</v>
      </c>
      <c r="E38" s="24">
        <f>апр!E38+май!E38+июнь!E38</f>
        <v>129.12899999999999</v>
      </c>
      <c r="F38" s="24">
        <f t="shared" si="0"/>
        <v>150.315</v>
      </c>
      <c r="G38" s="52">
        <f>апр!G38+май!G38+июнь!G38</f>
        <v>19.414999999999999</v>
      </c>
      <c r="H38" s="52">
        <f>апр!H38+май!H38+июнь!H38</f>
        <v>120.33000000000001</v>
      </c>
      <c r="I38" s="25">
        <f t="shared" si="1"/>
        <v>139.745</v>
      </c>
      <c r="J38" s="26">
        <f t="shared" si="2"/>
        <v>0.91640706126687432</v>
      </c>
      <c r="K38" s="26">
        <f t="shared" si="2"/>
        <v>0.93185883883558318</v>
      </c>
      <c r="L38" s="27">
        <f t="shared" si="2"/>
        <v>0.92968100322655756</v>
      </c>
      <c r="M38" s="53">
        <f>апр!M38+май!M38+июнь!M38</f>
        <v>19159.510000000002</v>
      </c>
      <c r="N38" s="28">
        <f t="shared" si="3"/>
        <v>137.10336684675661</v>
      </c>
    </row>
    <row r="39" spans="1:14" x14ac:dyDescent="0.2">
      <c r="A39" s="22" t="s">
        <v>20</v>
      </c>
      <c r="B39" s="29"/>
      <c r="C39" s="29"/>
      <c r="D39" s="24">
        <f>апр!D39+май!D39+июнь!D39</f>
        <v>223.63</v>
      </c>
      <c r="E39" s="24">
        <f>апр!E39+май!E39+июнь!E39</f>
        <v>1173.9000000000001</v>
      </c>
      <c r="F39" s="24">
        <f t="shared" si="0"/>
        <v>1397.5300000000002</v>
      </c>
      <c r="G39" s="52">
        <f>апр!G39+май!G39+июнь!G39</f>
        <v>190.00700000000001</v>
      </c>
      <c r="H39" s="52">
        <f>апр!H39+май!H39+июнь!H39</f>
        <v>1043.817</v>
      </c>
      <c r="I39" s="25">
        <f t="shared" si="1"/>
        <v>1233.8240000000001</v>
      </c>
      <c r="J39" s="26">
        <f t="shared" si="2"/>
        <v>0.84964897375128567</v>
      </c>
      <c r="K39" s="26">
        <f t="shared" si="2"/>
        <v>0.88918732430360337</v>
      </c>
      <c r="L39" s="27">
        <f t="shared" si="2"/>
        <v>0.88286047526707823</v>
      </c>
      <c r="M39" s="53">
        <f>апр!M39+май!M39+июнь!M39</f>
        <v>86084.14</v>
      </c>
      <c r="N39" s="28">
        <f t="shared" si="3"/>
        <v>69.77019412817387</v>
      </c>
    </row>
    <row r="40" spans="1:14" x14ac:dyDescent="0.2">
      <c r="A40" s="22" t="s">
        <v>21</v>
      </c>
      <c r="B40" s="29"/>
      <c r="C40" s="29"/>
      <c r="D40" s="24">
        <f>апр!D40+май!D40+июнь!D40</f>
        <v>235.4</v>
      </c>
      <c r="E40" s="24">
        <f>апр!E40+май!E40+июнь!E40</f>
        <v>1173.9000000000001</v>
      </c>
      <c r="F40" s="24">
        <f t="shared" si="0"/>
        <v>1409.3000000000002</v>
      </c>
      <c r="G40" s="52">
        <f>апр!G40+май!G40+июнь!G40</f>
        <v>235.4</v>
      </c>
      <c r="H40" s="52">
        <f>апр!H40+май!H40+июнь!H40</f>
        <v>1179</v>
      </c>
      <c r="I40" s="25">
        <f t="shared" si="1"/>
        <v>1414.4</v>
      </c>
      <c r="J40" s="26">
        <f t="shared" si="2"/>
        <v>1</v>
      </c>
      <c r="K40" s="26">
        <f t="shared" si="2"/>
        <v>1.0043444927165857</v>
      </c>
      <c r="L40" s="27">
        <f t="shared" si="2"/>
        <v>1.0036188178528347</v>
      </c>
      <c r="M40" s="53">
        <f>апр!M40+май!M40+июнь!M40</f>
        <v>54419</v>
      </c>
      <c r="N40" s="28">
        <f t="shared" si="3"/>
        <v>38.47497171945701</v>
      </c>
    </row>
    <row r="41" spans="1:14" x14ac:dyDescent="0.2">
      <c r="A41" s="22" t="s">
        <v>22</v>
      </c>
      <c r="B41" s="29"/>
      <c r="C41" s="29"/>
      <c r="D41" s="24">
        <f>апр!D41+май!D41+июнь!D41</f>
        <v>282.48</v>
      </c>
      <c r="E41" s="24">
        <f>апр!E41+май!E41+июнь!E41</f>
        <v>1643.46</v>
      </c>
      <c r="F41" s="24">
        <f t="shared" si="0"/>
        <v>1925.94</v>
      </c>
      <c r="G41" s="52">
        <f>апр!G41+май!G41+июнь!G41</f>
        <v>190.49700000000001</v>
      </c>
      <c r="H41" s="52">
        <f>апр!H41+май!H41+июнь!H41</f>
        <v>1294.2840000000001</v>
      </c>
      <c r="I41" s="25">
        <f t="shared" si="1"/>
        <v>1484.7810000000002</v>
      </c>
      <c r="J41" s="26">
        <f t="shared" si="2"/>
        <v>0.67437340696686487</v>
      </c>
      <c r="K41" s="26">
        <f t="shared" si="2"/>
        <v>0.78753605198787924</v>
      </c>
      <c r="L41" s="27">
        <f t="shared" si="2"/>
        <v>0.77093834698900288</v>
      </c>
      <c r="M41" s="53">
        <f>апр!M41+май!M41+июнь!M41</f>
        <v>54441.91</v>
      </c>
      <c r="N41" s="28">
        <f t="shared" si="3"/>
        <v>36.66662625666681</v>
      </c>
    </row>
    <row r="42" spans="1:14" x14ac:dyDescent="0.2">
      <c r="A42" s="22" t="s">
        <v>23</v>
      </c>
      <c r="B42" s="29"/>
      <c r="C42" s="29"/>
      <c r="D42" s="24">
        <f>апр!D42+май!D42+июнь!D42</f>
        <v>423.71999999999997</v>
      </c>
      <c r="E42" s="24">
        <f>апр!E42+май!E42+июнь!E42</f>
        <v>2582.58</v>
      </c>
      <c r="F42" s="24">
        <f t="shared" si="0"/>
        <v>3006.2999999999997</v>
      </c>
      <c r="G42" s="52">
        <f>апр!G42+май!G42+июнь!G42</f>
        <v>353.40800000000002</v>
      </c>
      <c r="H42" s="52">
        <f>апр!H42+май!H42+июнь!H42</f>
        <v>2329.6260000000002</v>
      </c>
      <c r="I42" s="25">
        <f t="shared" si="1"/>
        <v>2683.0340000000001</v>
      </c>
      <c r="J42" s="26">
        <f t="shared" si="2"/>
        <v>0.83406022845275196</v>
      </c>
      <c r="K42" s="26">
        <f t="shared" si="2"/>
        <v>0.9020537601932952</v>
      </c>
      <c r="L42" s="27">
        <f t="shared" si="2"/>
        <v>0.89247047866147766</v>
      </c>
      <c r="M42" s="53">
        <f>апр!M42+май!M42+июнь!M42</f>
        <v>146623.41999999998</v>
      </c>
      <c r="N42" s="28">
        <f t="shared" si="3"/>
        <v>54.648364500785299</v>
      </c>
    </row>
    <row r="43" spans="1:14" x14ac:dyDescent="0.2">
      <c r="A43" s="22" t="s">
        <v>24</v>
      </c>
      <c r="B43" s="29"/>
      <c r="C43" s="29"/>
      <c r="D43" s="24">
        <f>апр!D43+май!D43+июнь!D43</f>
        <v>94.16</v>
      </c>
      <c r="E43" s="24">
        <f>апр!E43+май!E43+июнь!E43</f>
        <v>586.95000000000005</v>
      </c>
      <c r="F43" s="24">
        <f t="shared" si="0"/>
        <v>681.11</v>
      </c>
      <c r="G43" s="52">
        <f>апр!G43+май!G43+июнь!G43</f>
        <v>91.78</v>
      </c>
      <c r="H43" s="52">
        <f>апр!H43+май!H43+июнь!H43</f>
        <v>629.86</v>
      </c>
      <c r="I43" s="25">
        <f t="shared" si="1"/>
        <v>721.64</v>
      </c>
      <c r="J43" s="26">
        <f t="shared" si="2"/>
        <v>0.97472387425658458</v>
      </c>
      <c r="K43" s="26">
        <f t="shared" si="2"/>
        <v>1.0731067382230173</v>
      </c>
      <c r="L43" s="27">
        <f t="shared" si="2"/>
        <v>1.0595058066978902</v>
      </c>
      <c r="M43" s="53">
        <f>апр!M43+май!M43+июнь!M43</f>
        <v>34958.07</v>
      </c>
      <c r="N43" s="28">
        <f t="shared" si="3"/>
        <v>48.442533673299707</v>
      </c>
    </row>
    <row r="44" spans="1:14" x14ac:dyDescent="0.2">
      <c r="A44" s="30" t="s">
        <v>25</v>
      </c>
      <c r="B44" s="29"/>
      <c r="C44" s="29"/>
      <c r="D44" s="24">
        <f>апр!D44+май!D44+июнь!D44</f>
        <v>141.24</v>
      </c>
      <c r="E44" s="24">
        <f>апр!E44+май!E44+июнь!E44</f>
        <v>939.11999999999989</v>
      </c>
      <c r="F44" s="24">
        <f>D44+E44</f>
        <v>1080.3599999999999</v>
      </c>
      <c r="G44" s="52">
        <f>апр!G44+май!G44+июнь!G44</f>
        <v>139.85999999999999</v>
      </c>
      <c r="H44" s="52">
        <f>апр!H44+май!H44+июнь!H44</f>
        <v>919.58999999999992</v>
      </c>
      <c r="I44" s="25">
        <f>G44+H44</f>
        <v>1059.4499999999998</v>
      </c>
      <c r="J44" s="26">
        <f t="shared" si="2"/>
        <v>0.99022939677145272</v>
      </c>
      <c r="K44" s="26">
        <f t="shared" si="2"/>
        <v>0.97920393559928443</v>
      </c>
      <c r="L44" s="27">
        <f t="shared" si="2"/>
        <v>0.98064534044207474</v>
      </c>
      <c r="M44" s="53">
        <f>апр!M44+май!M44+июнь!M44</f>
        <v>67525.2</v>
      </c>
      <c r="N44" s="28">
        <f>IF(I44&gt;0,M44/I44,0)</f>
        <v>63.736089480390774</v>
      </c>
    </row>
    <row r="45" spans="1:14" s="19" customFormat="1" x14ac:dyDescent="0.2">
      <c r="A45" s="42" t="s">
        <v>54</v>
      </c>
      <c r="B45" s="43"/>
      <c r="C45" s="43"/>
      <c r="D45" s="44">
        <f>SUM(D22:D44)</f>
        <v>5381.2439999999997</v>
      </c>
      <c r="E45" s="44">
        <f>SUM(E22:E44)</f>
        <v>29523.584999999999</v>
      </c>
      <c r="F45" s="44">
        <f>D45+E45</f>
        <v>34904.828999999998</v>
      </c>
      <c r="G45" s="52">
        <f>апр!G45+май!G45+июнь!G45</f>
        <v>5031.692</v>
      </c>
      <c r="H45" s="52">
        <f>апр!H45+май!H45+июнь!H45</f>
        <v>29046.364999999998</v>
      </c>
      <c r="I45" s="45">
        <f>G45+H45</f>
        <v>34078.057000000001</v>
      </c>
      <c r="J45" s="57">
        <f>IF(G45&gt;0,G45/D45,0)</f>
        <v>0.93504252919956798</v>
      </c>
      <c r="K45" s="57">
        <f>IF(E45&gt;0,H45/E45,0)</f>
        <v>0.98383597384938171</v>
      </c>
      <c r="L45" s="57">
        <f>IF(F45&gt;0,I45/F45,0)</f>
        <v>0.97631353529908438</v>
      </c>
      <c r="M45" s="55">
        <f>SUM(SUM(M22:M44))</f>
        <v>1822609.4099999997</v>
      </c>
      <c r="N45" s="58"/>
    </row>
    <row r="46" spans="1:14" ht="13.5" thickBot="1" x14ac:dyDescent="0.25"/>
    <row r="47" spans="1:14" s="35" customFormat="1" ht="21" customHeight="1" thickBot="1" x14ac:dyDescent="0.25">
      <c r="A47" s="31" t="s">
        <v>48</v>
      </c>
      <c r="B47" s="32">
        <f>SUM(B22:B24)</f>
        <v>0</v>
      </c>
      <c r="C47" s="32">
        <f>SUM(C22:C24)</f>
        <v>0</v>
      </c>
      <c r="D47" s="33">
        <f t="shared" ref="D47:I47" si="4">SUM(D22:D24)</f>
        <v>211.86</v>
      </c>
      <c r="E47" s="33">
        <f t="shared" si="4"/>
        <v>1220.856</v>
      </c>
      <c r="F47" s="33">
        <f t="shared" si="4"/>
        <v>1432.7160000000001</v>
      </c>
      <c r="G47" s="33">
        <f t="shared" si="4"/>
        <v>189.06900000000002</v>
      </c>
      <c r="H47" s="33">
        <f t="shared" si="4"/>
        <v>1168.3679999999999</v>
      </c>
      <c r="I47" s="33">
        <f t="shared" si="4"/>
        <v>1357.4369999999999</v>
      </c>
      <c r="J47" s="59">
        <f>IF(G47=0,0,G47/D47)</f>
        <v>0.89242424242424245</v>
      </c>
      <c r="K47" s="59">
        <f>IF(H47=0,0,H47/E47)</f>
        <v>0.95700721461007687</v>
      </c>
      <c r="L47" s="59">
        <f>IF(I47&gt;0,I47/F47,0)</f>
        <v>0.94745713735311099</v>
      </c>
      <c r="M47" s="56">
        <f>SUM(M22:M24)</f>
        <v>386191.94</v>
      </c>
      <c r="N47" s="34">
        <f>IF(M47=0,0,M47/I47)</f>
        <v>284.50082029589589</v>
      </c>
    </row>
  </sheetData>
  <sheetProtection password="CC53" sheet="1" formatCells="0" formatColumns="0" formatRows="0" insertColumns="0" insertRows="0" insertHyperlinks="0" deleteColumns="0" deleteRows="0" sort="0" autoFilter="0" pivotTables="0"/>
  <customSheetViews>
    <customSheetView guid="{0721A5A3-9522-4934-9C82-658F39FE139D}" fitToPage="1">
      <selection activeCell="B13" sqref="B13"/>
      <pageMargins left="0.70866141732283472" right="0.70866141732283472" top="0.74803149606299213" bottom="0.74803149606299213" header="0.31496062992125984" footer="0.31496062992125984"/>
      <pageSetup paperSize="9" scale="72" orientation="landscape" r:id="rId1"/>
    </customSheetView>
  </customSheetViews>
  <mergeCells count="19">
    <mergeCell ref="A11:B11"/>
    <mergeCell ref="L13:N13"/>
    <mergeCell ref="L14:M14"/>
    <mergeCell ref="A1:G1"/>
    <mergeCell ref="L16:M16"/>
    <mergeCell ref="E2:G2"/>
    <mergeCell ref="A15:B15"/>
    <mergeCell ref="L15:M15"/>
    <mergeCell ref="C8:C10"/>
    <mergeCell ref="D8:F10"/>
    <mergeCell ref="L17:M17"/>
    <mergeCell ref="A19:N19"/>
    <mergeCell ref="A20:A21"/>
    <mergeCell ref="B20:C20"/>
    <mergeCell ref="D20:F20"/>
    <mergeCell ref="G20:I20"/>
    <mergeCell ref="N20:N21"/>
    <mergeCell ref="J20:L20"/>
    <mergeCell ref="M20:M21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48"/>
  <sheetViews>
    <sheetView workbookViewId="0">
      <selection activeCell="B12" sqref="B12"/>
    </sheetView>
  </sheetViews>
  <sheetFormatPr defaultRowHeight="12.75" x14ac:dyDescent="0.2"/>
  <cols>
    <col min="1" max="1" width="44.140625" style="2" customWidth="1"/>
    <col min="2" max="2" width="13.85546875" style="2" customWidth="1"/>
    <col min="3" max="3" width="12.140625" style="2" customWidth="1"/>
    <col min="4" max="11" width="11.28515625" style="2" customWidth="1"/>
    <col min="12" max="12" width="12.28515625" style="2" customWidth="1"/>
    <col min="13" max="13" width="14.28515625" style="2" customWidth="1"/>
    <col min="14" max="14" width="12.7109375" style="2" customWidth="1"/>
    <col min="15" max="16" width="14.85546875" style="2" customWidth="1"/>
    <col min="17" max="16384" width="9.140625" style="2"/>
  </cols>
  <sheetData>
    <row r="1" spans="1:14" ht="18" x14ac:dyDescent="0.2">
      <c r="A1" s="170" t="s">
        <v>93</v>
      </c>
      <c r="B1" s="170"/>
      <c r="C1" s="170"/>
      <c r="D1" s="170"/>
      <c r="E1" s="170"/>
      <c r="F1" s="170"/>
      <c r="G1" s="170"/>
      <c r="H1" s="113">
        <f>янв!H1</f>
        <v>2023</v>
      </c>
      <c r="I1" s="1" t="s">
        <v>75</v>
      </c>
      <c r="J1" s="1"/>
      <c r="K1" s="1"/>
      <c r="L1" s="1"/>
      <c r="M1" s="1"/>
      <c r="N1" s="1"/>
    </row>
    <row r="2" spans="1:14" x14ac:dyDescent="0.2">
      <c r="A2" s="3" t="s">
        <v>26</v>
      </c>
      <c r="B2" s="50"/>
      <c r="E2" s="168" t="s">
        <v>55</v>
      </c>
      <c r="F2" s="168"/>
      <c r="G2" s="168"/>
    </row>
    <row r="3" spans="1:14" x14ac:dyDescent="0.2">
      <c r="A3" s="3" t="s">
        <v>0</v>
      </c>
      <c r="B3" s="50"/>
    </row>
    <row r="4" spans="1:14" x14ac:dyDescent="0.2">
      <c r="A4" s="4" t="s">
        <v>30</v>
      </c>
      <c r="B4" s="51">
        <f>янв!B4</f>
        <v>40</v>
      </c>
    </row>
    <row r="5" spans="1:14" x14ac:dyDescent="0.2">
      <c r="A5" s="5" t="s">
        <v>28</v>
      </c>
      <c r="B5" s="134">
        <f>B6+B7</f>
        <v>28959</v>
      </c>
    </row>
    <row r="6" spans="1:14" x14ac:dyDescent="0.2">
      <c r="A6" s="6" t="s">
        <v>27</v>
      </c>
      <c r="B6" s="135">
        <f>SUM(янв:июнь!B6)</f>
        <v>4525</v>
      </c>
    </row>
    <row r="7" spans="1:14" ht="13.5" thickBot="1" x14ac:dyDescent="0.25">
      <c r="A7" s="7" t="s">
        <v>29</v>
      </c>
      <c r="B7" s="137">
        <f>SUM(янв:июнь!B7)</f>
        <v>24434</v>
      </c>
    </row>
    <row r="8" spans="1:14" x14ac:dyDescent="0.2">
      <c r="A8" s="8" t="s">
        <v>31</v>
      </c>
      <c r="B8" s="136">
        <f>SUM(янв:июнь!B8)</f>
        <v>3748350.0900000003</v>
      </c>
      <c r="C8" s="171"/>
      <c r="D8" s="196"/>
      <c r="E8" s="168"/>
      <c r="F8" s="168"/>
    </row>
    <row r="9" spans="1:14" x14ac:dyDescent="0.2">
      <c r="A9" s="9" t="s">
        <v>32</v>
      </c>
      <c r="B9" s="123">
        <f>SUM(янв:июнь!B9)</f>
        <v>3713868.21</v>
      </c>
      <c r="C9" s="171"/>
      <c r="D9" s="168"/>
      <c r="E9" s="168"/>
      <c r="F9" s="168"/>
    </row>
    <row r="10" spans="1:14" ht="13.5" thickBot="1" x14ac:dyDescent="0.25">
      <c r="A10" s="11" t="s">
        <v>33</v>
      </c>
      <c r="B10" s="124">
        <f>B8-B9</f>
        <v>34481.880000000354</v>
      </c>
      <c r="C10" s="171"/>
      <c r="D10" s="168"/>
      <c r="E10" s="168"/>
      <c r="F10" s="168"/>
    </row>
    <row r="11" spans="1:14" x14ac:dyDescent="0.2">
      <c r="A11" s="172" t="s">
        <v>40</v>
      </c>
      <c r="B11" s="172"/>
    </row>
    <row r="12" spans="1:14" x14ac:dyDescent="0.2">
      <c r="A12" s="3" t="s">
        <v>34</v>
      </c>
      <c r="B12" s="12">
        <v>131</v>
      </c>
      <c r="K12" s="149"/>
      <c r="L12" s="149"/>
      <c r="M12" s="149"/>
      <c r="N12" s="149"/>
    </row>
    <row r="13" spans="1:14" ht="12.75" customHeight="1" x14ac:dyDescent="0.2">
      <c r="A13" s="3" t="s">
        <v>2</v>
      </c>
      <c r="B13" s="125">
        <f>IF(M45&gt;0,B8/B5,0)</f>
        <v>129.43644773645499</v>
      </c>
      <c r="K13" s="149"/>
      <c r="L13" s="176" t="s">
        <v>49</v>
      </c>
      <c r="M13" s="176"/>
      <c r="N13" s="176"/>
    </row>
    <row r="14" spans="1:14" ht="12.75" customHeight="1" x14ac:dyDescent="0.2">
      <c r="A14" s="13" t="s">
        <v>3</v>
      </c>
      <c r="B14" s="14">
        <f>B13/B12</f>
        <v>0.98806448653782442</v>
      </c>
      <c r="E14" s="40"/>
      <c r="K14" s="149"/>
      <c r="L14" s="169" t="s">
        <v>50</v>
      </c>
      <c r="M14" s="169"/>
      <c r="N14" s="39">
        <v>2</v>
      </c>
    </row>
    <row r="15" spans="1:14" ht="12.75" customHeight="1" x14ac:dyDescent="0.2">
      <c r="A15" s="180" t="s">
        <v>41</v>
      </c>
      <c r="B15" s="180"/>
      <c r="E15" s="41"/>
      <c r="K15" s="149"/>
      <c r="L15" s="169" t="s">
        <v>53</v>
      </c>
      <c r="M15" s="169"/>
      <c r="N15" s="39">
        <v>1.25</v>
      </c>
    </row>
    <row r="16" spans="1:14" ht="12.75" customHeight="1" x14ac:dyDescent="0.2">
      <c r="A16" s="3" t="s">
        <v>42</v>
      </c>
      <c r="B16" s="15">
        <f>J45</f>
        <v>0.92480667817075357</v>
      </c>
      <c r="K16" s="149"/>
      <c r="L16" s="169" t="s">
        <v>52</v>
      </c>
      <c r="M16" s="169"/>
      <c r="N16" s="39">
        <v>2.63</v>
      </c>
    </row>
    <row r="17" spans="1:16" ht="13.5" customHeight="1" thickBot="1" x14ac:dyDescent="0.25">
      <c r="A17" s="3" t="s">
        <v>43</v>
      </c>
      <c r="B17" s="16">
        <f>K45</f>
        <v>0.97223580022687806</v>
      </c>
      <c r="K17" s="149"/>
      <c r="L17" s="169" t="s">
        <v>51</v>
      </c>
      <c r="M17" s="169"/>
      <c r="N17" s="39">
        <v>8.33</v>
      </c>
    </row>
    <row r="18" spans="1:16" ht="18.75" thickBot="1" x14ac:dyDescent="0.25">
      <c r="A18" s="17" t="s">
        <v>44</v>
      </c>
      <c r="B18" s="18">
        <f>L45</f>
        <v>0.96540232376163126</v>
      </c>
    </row>
    <row r="19" spans="1:16" ht="20.25" x14ac:dyDescent="0.2">
      <c r="A19" s="174" t="s">
        <v>1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P19" s="162"/>
    </row>
    <row r="20" spans="1:16" s="19" customFormat="1" x14ac:dyDescent="0.2">
      <c r="A20" s="181"/>
      <c r="B20" s="178" t="s">
        <v>37</v>
      </c>
      <c r="C20" s="178"/>
      <c r="D20" s="177" t="s">
        <v>38</v>
      </c>
      <c r="E20" s="177"/>
      <c r="F20" s="178"/>
      <c r="G20" s="177" t="s">
        <v>39</v>
      </c>
      <c r="H20" s="178"/>
      <c r="I20" s="178"/>
      <c r="J20" s="179" t="s">
        <v>4</v>
      </c>
      <c r="K20" s="180"/>
      <c r="L20" s="180"/>
      <c r="M20" s="173" t="s">
        <v>46</v>
      </c>
      <c r="N20" s="173" t="s">
        <v>47</v>
      </c>
      <c r="P20" s="163"/>
    </row>
    <row r="21" spans="1:16" s="19" customFormat="1" hidden="1" x14ac:dyDescent="0.2">
      <c r="A21" s="181"/>
      <c r="B21" s="46" t="s">
        <v>27</v>
      </c>
      <c r="C21" s="46" t="s">
        <v>29</v>
      </c>
      <c r="D21" s="20" t="s">
        <v>27</v>
      </c>
      <c r="E21" s="20" t="s">
        <v>29</v>
      </c>
      <c r="F21" s="20" t="s">
        <v>5</v>
      </c>
      <c r="G21" s="20" t="s">
        <v>27</v>
      </c>
      <c r="H21" s="20" t="s">
        <v>29</v>
      </c>
      <c r="I21" s="20" t="s">
        <v>5</v>
      </c>
      <c r="J21" s="20" t="s">
        <v>27</v>
      </c>
      <c r="K21" s="20" t="s">
        <v>29</v>
      </c>
      <c r="L21" s="21" t="s">
        <v>45</v>
      </c>
      <c r="M21" s="173"/>
      <c r="N21" s="173"/>
      <c r="P21" s="163"/>
    </row>
    <row r="22" spans="1:16" x14ac:dyDescent="0.2">
      <c r="A22" s="22" t="s">
        <v>6</v>
      </c>
      <c r="B22" s="29"/>
      <c r="C22" s="29"/>
      <c r="D22" s="24">
        <f>'1 кв'!D22+'2 кв'!D22</f>
        <v>226.25</v>
      </c>
      <c r="E22" s="24">
        <f>'1 кв'!E22+'2 кв'!E22</f>
        <v>1343.87</v>
      </c>
      <c r="F22" s="24">
        <f>D22+E22</f>
        <v>1570.12</v>
      </c>
      <c r="G22" s="52">
        <f>'1 кв'!G22+'2 кв'!G22</f>
        <v>201.78200000000001</v>
      </c>
      <c r="H22" s="52">
        <f>'1 кв'!H22+'2 кв'!H22</f>
        <v>1307.4670000000001</v>
      </c>
      <c r="I22" s="25">
        <f>G22+H22</f>
        <v>1509.249</v>
      </c>
      <c r="J22" s="26">
        <f>IF(G22&gt;0,G22/D22,0)</f>
        <v>0.89185414364640891</v>
      </c>
      <c r="K22" s="26">
        <f>IF(H22&gt;0,H22/E22,0)</f>
        <v>0.9729118143868084</v>
      </c>
      <c r="L22" s="27">
        <f>IF(I22&gt;0,I22/F22,0)</f>
        <v>0.96123162560823383</v>
      </c>
      <c r="M22" s="53">
        <f>'1 кв'!M22+'2 кв'!M22</f>
        <v>470021.07999999996</v>
      </c>
      <c r="N22" s="28">
        <f>IF(I22&gt;0,M22/I22,0)</f>
        <v>311.42712700157495</v>
      </c>
      <c r="P22" s="162"/>
    </row>
    <row r="23" spans="1:16" x14ac:dyDescent="0.2">
      <c r="A23" s="22" t="s">
        <v>7</v>
      </c>
      <c r="B23" s="29"/>
      <c r="C23" s="29"/>
      <c r="D23" s="24">
        <f>'1 кв'!D23+'2 кв'!D23</f>
        <v>90.5</v>
      </c>
      <c r="E23" s="24">
        <f>'1 кв'!E23+'2 кв'!E23</f>
        <v>586.41599999999994</v>
      </c>
      <c r="F23" s="24">
        <f t="shared" ref="F23:F43" si="0">D23+E23</f>
        <v>676.91599999999994</v>
      </c>
      <c r="G23" s="52">
        <f>'1 кв'!G23+'2 кв'!G23</f>
        <v>80.909000000000006</v>
      </c>
      <c r="H23" s="52">
        <f>'1 кв'!H23+'2 кв'!H23</f>
        <v>593.31999999999994</v>
      </c>
      <c r="I23" s="25">
        <f t="shared" ref="I23:I43" si="1">G23+H23</f>
        <v>674.22899999999993</v>
      </c>
      <c r="J23" s="26">
        <f t="shared" ref="J23:L44" si="2">IF(D23&gt;0,G23/D23,0)</f>
        <v>0.89402209944751387</v>
      </c>
      <c r="K23" s="26">
        <f t="shared" si="2"/>
        <v>1.0117732121906633</v>
      </c>
      <c r="L23" s="27">
        <f t="shared" si="2"/>
        <v>0.99603052668277892</v>
      </c>
      <c r="M23" s="53">
        <f>'1 кв'!M23+'2 кв'!M23</f>
        <v>158122.59</v>
      </c>
      <c r="N23" s="28">
        <f t="shared" ref="N23:N43" si="3">IF(I23&gt;0,M23/I23,0)</f>
        <v>234.52356691865822</v>
      </c>
      <c r="P23" s="162"/>
    </row>
    <row r="24" spans="1:16" x14ac:dyDescent="0.2">
      <c r="A24" s="22" t="s">
        <v>97</v>
      </c>
      <c r="B24" s="29"/>
      <c r="C24" s="29"/>
      <c r="D24" s="24">
        <f>'1 кв'!D24+'2 кв'!D24</f>
        <v>90.5</v>
      </c>
      <c r="E24" s="24">
        <f>'1 кв'!E24+'2 кв'!E24</f>
        <v>610.85</v>
      </c>
      <c r="F24" s="24">
        <f>D24+E24</f>
        <v>701.35</v>
      </c>
      <c r="G24" s="52">
        <f>'1 кв'!G24+'2 кв'!G24</f>
        <v>88.52600000000001</v>
      </c>
      <c r="H24" s="52">
        <f>'1 кв'!H24+'2 кв'!H24</f>
        <v>572.39</v>
      </c>
      <c r="I24" s="25">
        <f>G24+H24</f>
        <v>660.91599999999994</v>
      </c>
      <c r="J24" s="26">
        <f>IF(D24&gt;0,G24/D24,0)</f>
        <v>0.97818784530386749</v>
      </c>
      <c r="K24" s="26">
        <f>IF(E24&gt;0,H24/E24,0)</f>
        <v>0.93703855283621174</v>
      </c>
      <c r="L24" s="27">
        <f>IF(F24&gt;0,I24/F24,0)</f>
        <v>0.94234832822413905</v>
      </c>
      <c r="M24" s="53">
        <f>'1 кв'!M24+'2 кв'!M24</f>
        <v>190030.78000000003</v>
      </c>
      <c r="N24" s="28">
        <f>IF(I24&gt;0,M24/I24,0)</f>
        <v>287.52637248909099</v>
      </c>
      <c r="P24" s="162"/>
    </row>
    <row r="25" spans="1:16" x14ac:dyDescent="0.2">
      <c r="A25" s="22" t="s">
        <v>8</v>
      </c>
      <c r="B25" s="29"/>
      <c r="C25" s="29"/>
      <c r="D25" s="24">
        <f>'1 кв'!D25+'2 кв'!D25</f>
        <v>144.80000000000001</v>
      </c>
      <c r="E25" s="24">
        <f>'1 кв'!E25+'2 кв'!E25</f>
        <v>904.05799999999999</v>
      </c>
      <c r="F25" s="24">
        <f t="shared" si="0"/>
        <v>1048.8579999999999</v>
      </c>
      <c r="G25" s="52">
        <f>'1 кв'!G25+'2 кв'!G25</f>
        <v>95.299000000000007</v>
      </c>
      <c r="H25" s="52">
        <f>'1 кв'!H25+'2 кв'!H25</f>
        <v>631.01099999999997</v>
      </c>
      <c r="I25" s="25">
        <f t="shared" si="1"/>
        <v>726.31</v>
      </c>
      <c r="J25" s="26">
        <f t="shared" si="2"/>
        <v>0.65814226519337016</v>
      </c>
      <c r="K25" s="26">
        <f t="shared" si="2"/>
        <v>0.69797623603795333</v>
      </c>
      <c r="L25" s="27">
        <f t="shared" si="2"/>
        <v>0.69247696065625663</v>
      </c>
      <c r="M25" s="53">
        <f>'1 кв'!M25+'2 кв'!M25</f>
        <v>160323.16000000003</v>
      </c>
      <c r="N25" s="28">
        <f t="shared" si="3"/>
        <v>220.73654500144573</v>
      </c>
      <c r="P25" s="162"/>
    </row>
    <row r="26" spans="1:16" x14ac:dyDescent="0.2">
      <c r="A26" s="22" t="s">
        <v>35</v>
      </c>
      <c r="B26" s="29"/>
      <c r="C26" s="29"/>
      <c r="D26" s="24">
        <f>'1 кв'!D26+'2 кв'!D26</f>
        <v>81.449999999999989</v>
      </c>
      <c r="E26" s="24">
        <f>'1 кв'!E26+'2 кв'!E26</f>
        <v>513.11400000000003</v>
      </c>
      <c r="F26" s="24">
        <f t="shared" si="0"/>
        <v>594.56400000000008</v>
      </c>
      <c r="G26" s="52">
        <f>'1 кв'!G26+'2 кв'!G26</f>
        <v>71.932999999999993</v>
      </c>
      <c r="H26" s="52">
        <f>'1 кв'!H26+'2 кв'!H26</f>
        <v>471.952</v>
      </c>
      <c r="I26" s="25">
        <f t="shared" si="1"/>
        <v>543.88499999999999</v>
      </c>
      <c r="J26" s="26">
        <f t="shared" si="2"/>
        <v>0.88315531000613878</v>
      </c>
      <c r="K26" s="26">
        <f t="shared" si="2"/>
        <v>0.91978000990033393</v>
      </c>
      <c r="L26" s="27">
        <f t="shared" si="2"/>
        <v>0.91476275051970846</v>
      </c>
      <c r="M26" s="53">
        <f>'1 кв'!M26+'2 кв'!M26</f>
        <v>278056.14</v>
      </c>
      <c r="N26" s="28">
        <f t="shared" si="3"/>
        <v>511.24068507129266</v>
      </c>
      <c r="P26" s="162"/>
    </row>
    <row r="27" spans="1:16" x14ac:dyDescent="0.2">
      <c r="A27" s="22" t="s">
        <v>36</v>
      </c>
      <c r="B27" s="29"/>
      <c r="C27" s="29"/>
      <c r="D27" s="24">
        <f>'1 кв'!D27+'2 кв'!D27</f>
        <v>40.724999999999994</v>
      </c>
      <c r="E27" s="24">
        <f>'1 кв'!E27+'2 кв'!E27</f>
        <v>268.774</v>
      </c>
      <c r="F27" s="24">
        <f t="shared" si="0"/>
        <v>309.49900000000002</v>
      </c>
      <c r="G27" s="52">
        <f>'1 кв'!G27+'2 кв'!G27</f>
        <v>31.660000000000004</v>
      </c>
      <c r="H27" s="52">
        <f>'1 кв'!H27+'2 кв'!H27</f>
        <v>241.58199999999999</v>
      </c>
      <c r="I27" s="25">
        <f t="shared" si="1"/>
        <v>273.24200000000002</v>
      </c>
      <c r="J27" s="26">
        <f t="shared" si="2"/>
        <v>0.77740945365254777</v>
      </c>
      <c r="K27" s="26">
        <f t="shared" si="2"/>
        <v>0.89882949987722027</v>
      </c>
      <c r="L27" s="27">
        <f t="shared" si="2"/>
        <v>0.88285261018613947</v>
      </c>
      <c r="M27" s="53">
        <f>'1 кв'!M27+'2 кв'!M27</f>
        <v>29474.25</v>
      </c>
      <c r="N27" s="28">
        <f t="shared" si="3"/>
        <v>107.86866587127894</v>
      </c>
      <c r="P27" s="162"/>
    </row>
    <row r="28" spans="1:16" x14ac:dyDescent="0.2">
      <c r="A28" s="30" t="s">
        <v>9</v>
      </c>
      <c r="B28" s="29"/>
      <c r="C28" s="29"/>
      <c r="D28" s="24">
        <f>'1 кв'!D28+'2 кв'!D28</f>
        <v>1764.75</v>
      </c>
      <c r="E28" s="24">
        <f>'1 кв'!E28+'2 кв'!E28</f>
        <v>10995.3</v>
      </c>
      <c r="F28" s="24">
        <f t="shared" si="0"/>
        <v>12760.05</v>
      </c>
      <c r="G28" s="52">
        <f>'1 кв'!G28+'2 кв'!G28</f>
        <v>1631.884</v>
      </c>
      <c r="H28" s="52">
        <f>'1 кв'!H28+'2 кв'!H28</f>
        <v>11111.669</v>
      </c>
      <c r="I28" s="25">
        <f t="shared" si="1"/>
        <v>12743.553</v>
      </c>
      <c r="J28" s="26">
        <f t="shared" si="2"/>
        <v>0.92471114888794448</v>
      </c>
      <c r="K28" s="26">
        <f t="shared" si="2"/>
        <v>1.0105835220503308</v>
      </c>
      <c r="L28" s="27">
        <f t="shared" si="2"/>
        <v>0.99870713672752076</v>
      </c>
      <c r="M28" s="53">
        <f>'1 кв'!M28+'2 кв'!M28</f>
        <v>793986.81</v>
      </c>
      <c r="N28" s="28">
        <f t="shared" si="3"/>
        <v>62.304979623814496</v>
      </c>
      <c r="P28" s="162"/>
    </row>
    <row r="29" spans="1:16" x14ac:dyDescent="0.2">
      <c r="A29" s="22" t="s">
        <v>10</v>
      </c>
      <c r="B29" s="29"/>
      <c r="C29" s="29"/>
      <c r="D29" s="24">
        <f>'1 кв'!D29+'2 кв'!D29</f>
        <v>135.75</v>
      </c>
      <c r="E29" s="24">
        <f>'1 кв'!E29+'2 кв'!E29</f>
        <v>977.3599999999999</v>
      </c>
      <c r="F29" s="24">
        <f t="shared" si="0"/>
        <v>1113.1099999999999</v>
      </c>
      <c r="G29" s="52">
        <f>'1 кв'!G29+'2 кв'!G29</f>
        <v>138.102</v>
      </c>
      <c r="H29" s="52">
        <f>'1 кв'!H29+'2 кв'!H29</f>
        <v>905.49800000000005</v>
      </c>
      <c r="I29" s="25">
        <f t="shared" si="1"/>
        <v>1043.6000000000001</v>
      </c>
      <c r="J29" s="26">
        <f t="shared" si="2"/>
        <v>1.0173259668508288</v>
      </c>
      <c r="K29" s="26">
        <f t="shared" si="2"/>
        <v>0.92647335679790466</v>
      </c>
      <c r="L29" s="27">
        <f t="shared" si="2"/>
        <v>0.93755334153857228</v>
      </c>
      <c r="M29" s="53">
        <f>'1 кв'!M29+'2 кв'!M29</f>
        <v>208680.9</v>
      </c>
      <c r="N29" s="28">
        <f t="shared" si="3"/>
        <v>199.9625335377539</v>
      </c>
      <c r="P29" s="162"/>
    </row>
    <row r="30" spans="1:16" x14ac:dyDescent="0.2">
      <c r="A30" s="22" t="s">
        <v>11</v>
      </c>
      <c r="B30" s="29"/>
      <c r="C30" s="29"/>
      <c r="D30" s="24">
        <f>'1 кв'!D30+'2 кв'!D30</f>
        <v>40.724999999999994</v>
      </c>
      <c r="E30" s="24">
        <f>'1 кв'!E30+'2 кв'!E30</f>
        <v>268.774</v>
      </c>
      <c r="F30" s="24">
        <f t="shared" si="0"/>
        <v>309.49900000000002</v>
      </c>
      <c r="G30" s="52">
        <f>'1 кв'!G30+'2 кв'!G30</f>
        <v>30.503</v>
      </c>
      <c r="H30" s="52">
        <f>'1 кв'!H30+'2 кв'!H30</f>
        <v>266.779</v>
      </c>
      <c r="I30" s="25">
        <f t="shared" si="1"/>
        <v>297.28199999999998</v>
      </c>
      <c r="J30" s="26">
        <f t="shared" si="2"/>
        <v>0.74899938612645811</v>
      </c>
      <c r="K30" s="26">
        <f t="shared" si="2"/>
        <v>0.99257740704085962</v>
      </c>
      <c r="L30" s="27">
        <f t="shared" si="2"/>
        <v>0.96052652835711894</v>
      </c>
      <c r="M30" s="53">
        <f>'1 кв'!M30+'2 кв'!M30</f>
        <v>52652.369999999995</v>
      </c>
      <c r="N30" s="28">
        <f t="shared" si="3"/>
        <v>177.11253960885622</v>
      </c>
      <c r="P30" s="162"/>
    </row>
    <row r="31" spans="1:16" x14ac:dyDescent="0.2">
      <c r="A31" s="22" t="s">
        <v>12</v>
      </c>
      <c r="B31" s="29"/>
      <c r="C31" s="29"/>
      <c r="D31" s="24">
        <f>'1 кв'!D31+'2 кв'!D31</f>
        <v>18.100000000000001</v>
      </c>
      <c r="E31" s="24">
        <f>'1 кв'!E31+'2 кв'!E31</f>
        <v>146.60399999999998</v>
      </c>
      <c r="F31" s="24">
        <f t="shared" si="0"/>
        <v>164.70399999999998</v>
      </c>
      <c r="G31" s="52">
        <f>'1 кв'!G31+'2 кв'!G31</f>
        <v>20.178000000000001</v>
      </c>
      <c r="H31" s="52">
        <f>'1 кв'!H31+'2 кв'!H31</f>
        <v>149.459</v>
      </c>
      <c r="I31" s="25">
        <f t="shared" si="1"/>
        <v>169.637</v>
      </c>
      <c r="J31" s="26">
        <f t="shared" si="2"/>
        <v>1.114806629834254</v>
      </c>
      <c r="K31" s="26">
        <f t="shared" si="2"/>
        <v>1.0194742298982293</v>
      </c>
      <c r="L31" s="27">
        <f t="shared" si="2"/>
        <v>1.029950699436565</v>
      </c>
      <c r="M31" s="53">
        <f>'1 кв'!M31+'2 кв'!M31</f>
        <v>75029.77</v>
      </c>
      <c r="N31" s="28">
        <f t="shared" si="3"/>
        <v>442.29602032575445</v>
      </c>
      <c r="P31" s="162"/>
    </row>
    <row r="32" spans="1:16" x14ac:dyDescent="0.2">
      <c r="A32" s="22" t="s">
        <v>13</v>
      </c>
      <c r="B32" s="29"/>
      <c r="C32" s="29"/>
      <c r="D32" s="24">
        <f>'1 кв'!D32+'2 кв'!D32</f>
        <v>4525</v>
      </c>
      <c r="E32" s="24">
        <f>'1 кв'!E32+'2 кв'!E32</f>
        <v>24434</v>
      </c>
      <c r="F32" s="24">
        <f t="shared" si="0"/>
        <v>28959</v>
      </c>
      <c r="G32" s="52">
        <f>'1 кв'!G32+'2 кв'!G32</f>
        <v>4483.6000000000004</v>
      </c>
      <c r="H32" s="52">
        <f>'1 кв'!H32+'2 кв'!H32</f>
        <v>25244.2</v>
      </c>
      <c r="I32" s="25">
        <f t="shared" si="1"/>
        <v>29727.800000000003</v>
      </c>
      <c r="J32" s="26">
        <f t="shared" si="2"/>
        <v>0.99085082872928187</v>
      </c>
      <c r="K32" s="26">
        <f t="shared" si="2"/>
        <v>1.0331587132683966</v>
      </c>
      <c r="L32" s="27">
        <f t="shared" si="2"/>
        <v>1.0265478780344626</v>
      </c>
      <c r="M32" s="53">
        <f>'1 кв'!M32+'2 кв'!M32</f>
        <v>192308.47999999998</v>
      </c>
      <c r="N32" s="28">
        <f t="shared" si="3"/>
        <v>6.4689778591083078</v>
      </c>
      <c r="P32" s="162"/>
    </row>
    <row r="33" spans="1:16" x14ac:dyDescent="0.2">
      <c r="A33" s="22" t="s">
        <v>14</v>
      </c>
      <c r="B33" s="29"/>
      <c r="C33" s="29"/>
      <c r="D33" s="24">
        <f>'1 кв'!D33+'2 кв'!D33</f>
        <v>113.125</v>
      </c>
      <c r="E33" s="24">
        <f>'1 кв'!E33+'2 кв'!E33</f>
        <v>708.58600000000001</v>
      </c>
      <c r="F33" s="24">
        <f t="shared" si="0"/>
        <v>821.71100000000001</v>
      </c>
      <c r="G33" s="52">
        <f>'1 кв'!G33+'2 кв'!G33</f>
        <v>83.961000000000013</v>
      </c>
      <c r="H33" s="52">
        <f>'1 кв'!H33+'2 кв'!H33</f>
        <v>660.65899999999999</v>
      </c>
      <c r="I33" s="25">
        <f t="shared" si="1"/>
        <v>744.62</v>
      </c>
      <c r="J33" s="26">
        <f t="shared" si="2"/>
        <v>0.74219668508287306</v>
      </c>
      <c r="K33" s="26">
        <f t="shared" si="2"/>
        <v>0.9323624796425557</v>
      </c>
      <c r="L33" s="27">
        <f t="shared" si="2"/>
        <v>0.90618234391410113</v>
      </c>
      <c r="M33" s="53">
        <f>'1 кв'!M33+'2 кв'!M33</f>
        <v>21365.199999999997</v>
      </c>
      <c r="N33" s="28">
        <f t="shared" si="3"/>
        <v>28.692756036636133</v>
      </c>
      <c r="P33" s="162"/>
    </row>
    <row r="34" spans="1:16" x14ac:dyDescent="0.2">
      <c r="A34" s="22" t="s">
        <v>15</v>
      </c>
      <c r="B34" s="29"/>
      <c r="C34" s="29"/>
      <c r="D34" s="24">
        <f>'1 кв'!D34+'2 кв'!D34</f>
        <v>135.75</v>
      </c>
      <c r="E34" s="24">
        <f>'1 кв'!E34+'2 кв'!E34</f>
        <v>1050.662</v>
      </c>
      <c r="F34" s="24">
        <f t="shared" si="0"/>
        <v>1186.412</v>
      </c>
      <c r="G34" s="52">
        <f>'1 кв'!G34+'2 кв'!G34</f>
        <v>145.46699999999998</v>
      </c>
      <c r="H34" s="52">
        <f>'1 кв'!H34+'2 кв'!H34</f>
        <v>976.03899999999999</v>
      </c>
      <c r="I34" s="25">
        <f t="shared" si="1"/>
        <v>1121.5059999999999</v>
      </c>
      <c r="J34" s="26">
        <f t="shared" si="2"/>
        <v>1.0715801104972376</v>
      </c>
      <c r="K34" s="26">
        <f t="shared" si="2"/>
        <v>0.92897525560075456</v>
      </c>
      <c r="L34" s="27">
        <f t="shared" si="2"/>
        <v>0.94529219191983882</v>
      </c>
      <c r="M34" s="53">
        <f>'1 кв'!M34+'2 кв'!M34</f>
        <v>52590.64</v>
      </c>
      <c r="N34" s="28">
        <f t="shared" si="3"/>
        <v>46.892874402811941</v>
      </c>
      <c r="P34" s="162"/>
    </row>
    <row r="35" spans="1:16" x14ac:dyDescent="0.2">
      <c r="A35" s="22" t="s">
        <v>16</v>
      </c>
      <c r="B35" s="29"/>
      <c r="C35" s="29"/>
      <c r="D35" s="24">
        <f>'1 кв'!D35+'2 кв'!D35</f>
        <v>36.200000000000003</v>
      </c>
      <c r="E35" s="24">
        <f>'1 кв'!E35+'2 кв'!E35</f>
        <v>293.20799999999997</v>
      </c>
      <c r="F35" s="24">
        <f t="shared" si="0"/>
        <v>329.40799999999996</v>
      </c>
      <c r="G35" s="52">
        <f>'1 кв'!G35+'2 кв'!G35</f>
        <v>40.286999999999999</v>
      </c>
      <c r="H35" s="52">
        <f>'1 кв'!H35+'2 кв'!H35</f>
        <v>265.63099999999997</v>
      </c>
      <c r="I35" s="25">
        <f t="shared" si="1"/>
        <v>305.91799999999995</v>
      </c>
      <c r="J35" s="26">
        <f t="shared" si="2"/>
        <v>1.1129005524861877</v>
      </c>
      <c r="K35" s="26">
        <f t="shared" si="2"/>
        <v>0.90594731385228233</v>
      </c>
      <c r="L35" s="27">
        <f t="shared" si="2"/>
        <v>0.92869025646007375</v>
      </c>
      <c r="M35" s="53">
        <f>'1 кв'!M35+'2 кв'!M35</f>
        <v>13919.400000000001</v>
      </c>
      <c r="N35" s="28">
        <f t="shared" si="3"/>
        <v>45.500428219326757</v>
      </c>
      <c r="P35" s="162"/>
    </row>
    <row r="36" spans="1:16" x14ac:dyDescent="0.2">
      <c r="A36" s="22" t="s">
        <v>17</v>
      </c>
      <c r="B36" s="29"/>
      <c r="C36" s="29"/>
      <c r="D36" s="24">
        <f>'1 кв'!D36+'2 кв'!D36</f>
        <v>113.125</v>
      </c>
      <c r="E36" s="24">
        <f>'1 кв'!E36+'2 кв'!E36</f>
        <v>733.02</v>
      </c>
      <c r="F36" s="24">
        <f t="shared" si="0"/>
        <v>846.14499999999998</v>
      </c>
      <c r="G36" s="52">
        <f>'1 кв'!G36+'2 кв'!G36</f>
        <v>105.173</v>
      </c>
      <c r="H36" s="52">
        <f>'1 кв'!H36+'2 кв'!H36</f>
        <v>712.38400000000001</v>
      </c>
      <c r="I36" s="25">
        <f t="shared" si="1"/>
        <v>817.55700000000002</v>
      </c>
      <c r="J36" s="26">
        <f t="shared" si="2"/>
        <v>0.92970607734806632</v>
      </c>
      <c r="K36" s="26">
        <f t="shared" si="2"/>
        <v>0.97184797140596446</v>
      </c>
      <c r="L36" s="27">
        <f t="shared" si="2"/>
        <v>0.9662138285991172</v>
      </c>
      <c r="M36" s="53">
        <f>'1 кв'!M36+'2 кв'!M36</f>
        <v>53338.020000000004</v>
      </c>
      <c r="N36" s="28">
        <f t="shared" si="3"/>
        <v>65.240735508349886</v>
      </c>
      <c r="P36" s="162"/>
    </row>
    <row r="37" spans="1:16" x14ac:dyDescent="0.2">
      <c r="A37" s="22" t="s">
        <v>18</v>
      </c>
      <c r="B37" s="29"/>
      <c r="C37" s="29"/>
      <c r="D37" s="24">
        <f>'1 кв'!D37+'2 кв'!D37</f>
        <v>54.3</v>
      </c>
      <c r="E37" s="24">
        <f>'1 кв'!E37+'2 кв'!E37</f>
        <v>488.67999999999995</v>
      </c>
      <c r="F37" s="24">
        <f t="shared" si="0"/>
        <v>542.9799999999999</v>
      </c>
      <c r="G37" s="52">
        <f>'1 кв'!G37+'2 кв'!G37</f>
        <v>40.517000000000003</v>
      </c>
      <c r="H37" s="52">
        <f>'1 кв'!H37+'2 кв'!H37</f>
        <v>439.95799999999997</v>
      </c>
      <c r="I37" s="25">
        <f t="shared" si="1"/>
        <v>480.47499999999997</v>
      </c>
      <c r="J37" s="26">
        <f t="shared" si="2"/>
        <v>0.74616942909760597</v>
      </c>
      <c r="K37" s="26">
        <f t="shared" si="2"/>
        <v>0.90029876401735287</v>
      </c>
      <c r="L37" s="27">
        <f t="shared" si="2"/>
        <v>0.88488526280894331</v>
      </c>
      <c r="M37" s="53">
        <f>'1 кв'!M37+'2 кв'!M37</f>
        <v>57405.25</v>
      </c>
      <c r="N37" s="28">
        <f t="shared" si="3"/>
        <v>119.47603933607368</v>
      </c>
      <c r="P37" s="162"/>
    </row>
    <row r="38" spans="1:16" x14ac:dyDescent="0.2">
      <c r="A38" s="22" t="s">
        <v>19</v>
      </c>
      <c r="B38" s="29"/>
      <c r="C38" s="29"/>
      <c r="D38" s="24">
        <f>'1 кв'!D38+'2 кв'!D38</f>
        <v>40.724999999999994</v>
      </c>
      <c r="E38" s="24">
        <f>'1 кв'!E38+'2 кв'!E38</f>
        <v>268.774</v>
      </c>
      <c r="F38" s="24">
        <f t="shared" si="0"/>
        <v>309.49900000000002</v>
      </c>
      <c r="G38" s="52">
        <f>'1 кв'!G38+'2 кв'!G38</f>
        <v>38.691000000000003</v>
      </c>
      <c r="H38" s="52">
        <f>'1 кв'!H38+'2 кв'!H38</f>
        <v>255.53100000000003</v>
      </c>
      <c r="I38" s="25">
        <f t="shared" si="1"/>
        <v>294.22200000000004</v>
      </c>
      <c r="J38" s="26">
        <f t="shared" si="2"/>
        <v>0.95005524861878476</v>
      </c>
      <c r="K38" s="26">
        <f t="shared" si="2"/>
        <v>0.95072812102361104</v>
      </c>
      <c r="L38" s="27">
        <f t="shared" si="2"/>
        <v>0.95063958203419074</v>
      </c>
      <c r="M38" s="53">
        <f>'1 кв'!M38+'2 кв'!M38</f>
        <v>40309.93</v>
      </c>
      <c r="N38" s="28">
        <f t="shared" si="3"/>
        <v>137.00515257186748</v>
      </c>
      <c r="P38" s="162"/>
    </row>
    <row r="39" spans="1:16" x14ac:dyDescent="0.2">
      <c r="A39" s="22" t="s">
        <v>20</v>
      </c>
      <c r="B39" s="29"/>
      <c r="C39" s="29"/>
      <c r="D39" s="24">
        <f>'1 кв'!D39+'2 кв'!D39</f>
        <v>429.875</v>
      </c>
      <c r="E39" s="24">
        <f>'1 кв'!E39+'2 кв'!E39</f>
        <v>2443.4</v>
      </c>
      <c r="F39" s="24">
        <f t="shared" si="0"/>
        <v>2873.2750000000001</v>
      </c>
      <c r="G39" s="52">
        <f>'1 кв'!G39+'2 кв'!G39</f>
        <v>366.43299999999999</v>
      </c>
      <c r="H39" s="52">
        <f>'1 кв'!H39+'2 кв'!H39</f>
        <v>2195.8670000000002</v>
      </c>
      <c r="I39" s="25">
        <f t="shared" si="1"/>
        <v>2562.3000000000002</v>
      </c>
      <c r="J39" s="26">
        <f t="shared" si="2"/>
        <v>0.85241756324512941</v>
      </c>
      <c r="K39" s="26">
        <f t="shared" si="2"/>
        <v>0.8986932143734141</v>
      </c>
      <c r="L39" s="27">
        <f t="shared" si="2"/>
        <v>0.89176984451540497</v>
      </c>
      <c r="M39" s="53">
        <f>'1 кв'!M39+'2 кв'!M39</f>
        <v>188236.2</v>
      </c>
      <c r="N39" s="28">
        <f t="shared" si="3"/>
        <v>73.463763025406863</v>
      </c>
      <c r="P39" s="162"/>
    </row>
    <row r="40" spans="1:16" x14ac:dyDescent="0.2">
      <c r="A40" s="22" t="s">
        <v>21</v>
      </c>
      <c r="B40" s="29"/>
      <c r="C40" s="29"/>
      <c r="D40" s="24">
        <f>'1 кв'!D40+'2 кв'!D40</f>
        <v>452.5</v>
      </c>
      <c r="E40" s="24">
        <f>'1 кв'!E40+'2 кв'!E40</f>
        <v>2443.4</v>
      </c>
      <c r="F40" s="24">
        <f t="shared" si="0"/>
        <v>2895.9</v>
      </c>
      <c r="G40" s="52">
        <f>'1 кв'!G40+'2 кв'!G40</f>
        <v>452.5</v>
      </c>
      <c r="H40" s="52">
        <f>'1 кв'!H40+'2 кв'!H40</f>
        <v>2457.1</v>
      </c>
      <c r="I40" s="25">
        <f t="shared" si="1"/>
        <v>2909.6</v>
      </c>
      <c r="J40" s="26">
        <f t="shared" si="2"/>
        <v>1</v>
      </c>
      <c r="K40" s="26">
        <f t="shared" si="2"/>
        <v>1.0056069411475812</v>
      </c>
      <c r="L40" s="27">
        <f t="shared" si="2"/>
        <v>1.0047308263406884</v>
      </c>
      <c r="M40" s="53">
        <f>'1 кв'!M40+'2 кв'!M40</f>
        <v>126549.2</v>
      </c>
      <c r="N40" s="28">
        <f t="shared" si="3"/>
        <v>43.493676106681335</v>
      </c>
      <c r="P40" s="162"/>
    </row>
    <row r="41" spans="1:16" x14ac:dyDescent="0.2">
      <c r="A41" s="22" t="s">
        <v>22</v>
      </c>
      <c r="B41" s="29"/>
      <c r="C41" s="29"/>
      <c r="D41" s="24">
        <f>'1 кв'!D41+'2 кв'!D41</f>
        <v>543</v>
      </c>
      <c r="E41" s="24">
        <f>'1 кв'!E41+'2 кв'!E41</f>
        <v>3420.76</v>
      </c>
      <c r="F41" s="24">
        <f t="shared" si="0"/>
        <v>3963.76</v>
      </c>
      <c r="G41" s="52">
        <f>'1 кв'!G41+'2 кв'!G41</f>
        <v>370.125</v>
      </c>
      <c r="H41" s="52">
        <f>'1 кв'!H41+'2 кв'!H41</f>
        <v>2684.1220000000003</v>
      </c>
      <c r="I41" s="25">
        <f t="shared" si="1"/>
        <v>3054.2470000000003</v>
      </c>
      <c r="J41" s="26">
        <f t="shared" si="2"/>
        <v>0.6816298342541437</v>
      </c>
      <c r="K41" s="26">
        <f t="shared" si="2"/>
        <v>0.78465662601293285</v>
      </c>
      <c r="L41" s="27">
        <f t="shared" si="2"/>
        <v>0.77054286838759156</v>
      </c>
      <c r="M41" s="53">
        <f>'1 кв'!M41+'2 кв'!M41</f>
        <v>106217.94</v>
      </c>
      <c r="N41" s="28">
        <f t="shared" si="3"/>
        <v>34.777128372394237</v>
      </c>
      <c r="P41" s="162"/>
    </row>
    <row r="42" spans="1:16" x14ac:dyDescent="0.2">
      <c r="A42" s="22" t="s">
        <v>23</v>
      </c>
      <c r="B42" s="29"/>
      <c r="C42" s="29"/>
      <c r="D42" s="24">
        <f>'1 кв'!D42+'2 кв'!D42</f>
        <v>814.5</v>
      </c>
      <c r="E42" s="24">
        <f>'1 кв'!E42+'2 кв'!E42</f>
        <v>5375.48</v>
      </c>
      <c r="F42" s="24">
        <f t="shared" si="0"/>
        <v>6189.98</v>
      </c>
      <c r="G42" s="52">
        <f>'1 кв'!G42+'2 кв'!G42</f>
        <v>627.68299999999999</v>
      </c>
      <c r="H42" s="52">
        <f>'1 кв'!H42+'2 кв'!H42</f>
        <v>4615.9760000000006</v>
      </c>
      <c r="I42" s="25">
        <f t="shared" si="1"/>
        <v>5243.6590000000006</v>
      </c>
      <c r="J42" s="26">
        <f t="shared" si="2"/>
        <v>0.7706359729895641</v>
      </c>
      <c r="K42" s="26">
        <f t="shared" si="2"/>
        <v>0.85870954779852238</v>
      </c>
      <c r="L42" s="27">
        <f t="shared" si="2"/>
        <v>0.84712050765915248</v>
      </c>
      <c r="M42" s="53">
        <f>'1 кв'!M42+'2 кв'!M42</f>
        <v>250058.52</v>
      </c>
      <c r="N42" s="28">
        <f t="shared" si="3"/>
        <v>47.687792055127908</v>
      </c>
      <c r="P42" s="162"/>
    </row>
    <row r="43" spans="1:16" x14ac:dyDescent="0.2">
      <c r="A43" s="22" t="s">
        <v>24</v>
      </c>
      <c r="B43" s="29"/>
      <c r="C43" s="29"/>
      <c r="D43" s="24">
        <f>'1 кв'!D43+'2 кв'!D43</f>
        <v>181</v>
      </c>
      <c r="E43" s="24">
        <f>'1 кв'!E43+'2 кв'!E43</f>
        <v>1221.7</v>
      </c>
      <c r="F43" s="24">
        <f t="shared" si="0"/>
        <v>1402.7</v>
      </c>
      <c r="G43" s="52">
        <f>'1 кв'!G43+'2 кв'!G43</f>
        <v>177.93</v>
      </c>
      <c r="H43" s="52">
        <f>'1 кв'!H43+'2 кв'!H43</f>
        <v>1258.0500000000002</v>
      </c>
      <c r="I43" s="25">
        <f t="shared" si="1"/>
        <v>1435.9800000000002</v>
      </c>
      <c r="J43" s="26">
        <f t="shared" si="2"/>
        <v>0.98303867403314926</v>
      </c>
      <c r="K43" s="26">
        <f t="shared" si="2"/>
        <v>1.0297536220021284</v>
      </c>
      <c r="L43" s="27">
        <f t="shared" si="2"/>
        <v>1.0237256719184431</v>
      </c>
      <c r="M43" s="53">
        <f>'1 кв'!M43+'2 кв'!M43</f>
        <v>71324.42</v>
      </c>
      <c r="N43" s="28">
        <f t="shared" si="3"/>
        <v>49.66950793186534</v>
      </c>
      <c r="P43" s="162"/>
    </row>
    <row r="44" spans="1:16" x14ac:dyDescent="0.2">
      <c r="A44" s="30" t="s">
        <v>25</v>
      </c>
      <c r="B44" s="29"/>
      <c r="C44" s="29"/>
      <c r="D44" s="24">
        <f>'1 кв'!D44+'2 кв'!D44</f>
        <v>271.5</v>
      </c>
      <c r="E44" s="24">
        <f>'1 кв'!E44+'2 кв'!E44</f>
        <v>1954.7199999999998</v>
      </c>
      <c r="F44" s="24">
        <f>D44+E44</f>
        <v>2226.2199999999998</v>
      </c>
      <c r="G44" s="52">
        <f>'1 кв'!G44+'2 кв'!G44</f>
        <v>243.19599999999997</v>
      </c>
      <c r="H44" s="52">
        <f>'1 кв'!H44+'2 кв'!H44</f>
        <v>1728.7139999999999</v>
      </c>
      <c r="I44" s="25">
        <f>G44+H44</f>
        <v>1971.9099999999999</v>
      </c>
      <c r="J44" s="26">
        <f t="shared" si="2"/>
        <v>0.89574953959484338</v>
      </c>
      <c r="K44" s="26">
        <f t="shared" si="2"/>
        <v>0.88437934844888277</v>
      </c>
      <c r="L44" s="27">
        <f t="shared" si="2"/>
        <v>0.88576600695349073</v>
      </c>
      <c r="M44" s="53">
        <f>'1 кв'!M44+'2 кв'!M44</f>
        <v>123867.16</v>
      </c>
      <c r="N44" s="28">
        <f>IF(I44&gt;0,M44/I44,0)</f>
        <v>62.815828308594213</v>
      </c>
      <c r="P44" s="162"/>
    </row>
    <row r="45" spans="1:16" s="19" customFormat="1" x14ac:dyDescent="0.2">
      <c r="A45" s="42" t="s">
        <v>54</v>
      </c>
      <c r="B45" s="43"/>
      <c r="C45" s="43"/>
      <c r="D45" s="44">
        <f>SUM(D22:D44)</f>
        <v>10344.15</v>
      </c>
      <c r="E45" s="44">
        <f>SUM(E22:E44)</f>
        <v>61451.509999999995</v>
      </c>
      <c r="F45" s="44">
        <f>D45+E45</f>
        <v>71795.659999999989</v>
      </c>
      <c r="G45" s="52">
        <f>'1 кв'!G45+'2 кв'!G45</f>
        <v>9566.3389999999999</v>
      </c>
      <c r="H45" s="52">
        <f>'1 кв'!H45+'2 кв'!H45</f>
        <v>59745.357999999993</v>
      </c>
      <c r="I45" s="45">
        <f>G45+H45</f>
        <v>69311.696999999986</v>
      </c>
      <c r="J45" s="57">
        <f>IF(G45&gt;0,G45/D45,0)</f>
        <v>0.92480667817075357</v>
      </c>
      <c r="K45" s="57">
        <f>IF(E45&gt;0,H45/E45,0)</f>
        <v>0.97223580022687806</v>
      </c>
      <c r="L45" s="57">
        <f>IF(F45&gt;0,I45/F45,0)</f>
        <v>0.96540232376163126</v>
      </c>
      <c r="M45" s="53">
        <f>'1 кв'!M45+'2 кв'!M45</f>
        <v>3713868.21</v>
      </c>
      <c r="N45" s="58"/>
      <c r="P45" s="163"/>
    </row>
    <row r="46" spans="1:16" ht="13.5" hidden="1" thickBot="1" x14ac:dyDescent="0.25">
      <c r="P46" s="162"/>
    </row>
    <row r="47" spans="1:16" s="35" customFormat="1" ht="21" hidden="1" customHeight="1" thickBot="1" x14ac:dyDescent="0.25">
      <c r="A47" s="31" t="s">
        <v>48</v>
      </c>
      <c r="B47" s="32">
        <f>SUM(B22:B24)</f>
        <v>0</v>
      </c>
      <c r="C47" s="32">
        <f>SUM(C22:C24)</f>
        <v>0</v>
      </c>
      <c r="D47" s="33">
        <f t="shared" ref="D47:I47" si="4">SUM(D22:D24)</f>
        <v>407.25</v>
      </c>
      <c r="E47" s="33">
        <f t="shared" si="4"/>
        <v>2541.136</v>
      </c>
      <c r="F47" s="33">
        <f t="shared" si="4"/>
        <v>2948.386</v>
      </c>
      <c r="G47" s="33">
        <f t="shared" si="4"/>
        <v>371.21700000000004</v>
      </c>
      <c r="H47" s="33">
        <f t="shared" si="4"/>
        <v>2473.1770000000001</v>
      </c>
      <c r="I47" s="33">
        <f t="shared" si="4"/>
        <v>2844.3940000000002</v>
      </c>
      <c r="J47" s="59">
        <f>IF(G47=0,0,G47/D47)</f>
        <v>0.91152117863720084</v>
      </c>
      <c r="K47" s="59">
        <f>IF(H47=0,0,H47/E47)</f>
        <v>0.97325644908418918</v>
      </c>
      <c r="L47" s="59">
        <f>IF(I47&gt;0,I47/F47,0)</f>
        <v>0.96472917725155394</v>
      </c>
      <c r="M47" s="56">
        <f>SUM(M22:M24)</f>
        <v>818174.45</v>
      </c>
      <c r="N47" s="34">
        <f>IF(M47=0,0,M47/I47)</f>
        <v>287.64455627455266</v>
      </c>
      <c r="P47" s="164"/>
    </row>
    <row r="48" spans="1:16" x14ac:dyDescent="0.2">
      <c r="P48" s="162"/>
    </row>
  </sheetData>
  <sheetProtection password="CC53" sheet="1" objects="1" scenarios="1" formatCells="0" formatColumns="0" formatRows="0"/>
  <customSheetViews>
    <customSheetView guid="{0721A5A3-9522-4934-9C82-658F39FE139D}" fitToPage="1" hiddenRows="1">
      <selection activeCell="B12" sqref="B12"/>
      <pageMargins left="0.31496062992125984" right="0.31496062992125984" top="0.94488188976377963" bottom="0.35433070866141736" header="0" footer="0"/>
      <printOptions horizontalCentered="1"/>
      <pageSetup paperSize="9" scale="72" orientation="landscape" r:id="rId1"/>
    </customSheetView>
  </customSheetViews>
  <mergeCells count="19">
    <mergeCell ref="A11:B11"/>
    <mergeCell ref="L13:N13"/>
    <mergeCell ref="L14:M14"/>
    <mergeCell ref="A1:G1"/>
    <mergeCell ref="L16:M16"/>
    <mergeCell ref="E2:G2"/>
    <mergeCell ref="A15:B15"/>
    <mergeCell ref="L15:M15"/>
    <mergeCell ref="C8:C10"/>
    <mergeCell ref="D8:F10"/>
    <mergeCell ref="L17:M17"/>
    <mergeCell ref="A19:N19"/>
    <mergeCell ref="A20:A21"/>
    <mergeCell ref="B20:C20"/>
    <mergeCell ref="D20:F20"/>
    <mergeCell ref="G20:I20"/>
    <mergeCell ref="N20:N21"/>
    <mergeCell ref="J20:L20"/>
    <mergeCell ref="M20:M21"/>
  </mergeCells>
  <phoneticPr fontId="20" type="noConversion"/>
  <printOptions horizontalCentered="1"/>
  <pageMargins left="0.31496062992125984" right="0.31496062992125984" top="0.94488188976377963" bottom="0.35433070866141736" header="0" footer="0"/>
  <pageSetup paperSize="9" scale="72" orientation="landscape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7"/>
  <sheetViews>
    <sheetView workbookViewId="0">
      <selection activeCell="B12" sqref="B12"/>
    </sheetView>
  </sheetViews>
  <sheetFormatPr defaultRowHeight="12.75" x14ac:dyDescent="0.2"/>
  <cols>
    <col min="1" max="1" width="32.7109375" style="2" customWidth="1"/>
    <col min="2" max="2" width="13.85546875" style="2" customWidth="1"/>
    <col min="3" max="3" width="12.140625" style="2" customWidth="1"/>
    <col min="4" max="12" width="11.28515625" style="2" customWidth="1"/>
    <col min="13" max="13" width="12.5703125" style="2" customWidth="1"/>
    <col min="14" max="14" width="11.28515625" style="2" customWidth="1"/>
    <col min="15" max="15" width="10.42578125" style="2" customWidth="1"/>
    <col min="16" max="16384" width="9.140625" style="2"/>
  </cols>
  <sheetData>
    <row r="1" spans="1:14" ht="24" customHeight="1" x14ac:dyDescent="0.2">
      <c r="A1" s="170" t="s">
        <v>92</v>
      </c>
      <c r="B1" s="170"/>
      <c r="C1" s="170"/>
      <c r="D1" s="170"/>
      <c r="E1" s="170"/>
      <c r="F1" s="170"/>
      <c r="G1" s="170"/>
      <c r="H1" s="113">
        <f>янв!H1</f>
        <v>2023</v>
      </c>
      <c r="I1" s="1" t="s">
        <v>75</v>
      </c>
      <c r="J1" s="1"/>
      <c r="K1" s="1"/>
      <c r="L1" s="1"/>
      <c r="M1" s="1"/>
      <c r="N1" s="1"/>
    </row>
    <row r="2" spans="1:14" x14ac:dyDescent="0.2">
      <c r="A2" s="3" t="s">
        <v>26</v>
      </c>
      <c r="B2" s="50"/>
      <c r="E2" s="168" t="s">
        <v>55</v>
      </c>
      <c r="F2" s="168"/>
      <c r="G2" s="168"/>
    </row>
    <row r="3" spans="1:14" x14ac:dyDescent="0.2">
      <c r="A3" s="3" t="s">
        <v>0</v>
      </c>
      <c r="B3" s="50"/>
    </row>
    <row r="4" spans="1:14" x14ac:dyDescent="0.2">
      <c r="A4" s="4" t="s">
        <v>30</v>
      </c>
      <c r="B4" s="51">
        <f>янв!B4</f>
        <v>40</v>
      </c>
    </row>
    <row r="5" spans="1:14" x14ac:dyDescent="0.2">
      <c r="A5" s="5" t="s">
        <v>28</v>
      </c>
      <c r="B5" s="134">
        <f>B6+B7</f>
        <v>11238</v>
      </c>
    </row>
    <row r="6" spans="1:14" x14ac:dyDescent="0.2">
      <c r="A6" s="6" t="s">
        <v>27</v>
      </c>
      <c r="B6" s="135">
        <f>июль!B6+авг!B6+сент!B6</f>
        <v>1768</v>
      </c>
    </row>
    <row r="7" spans="1:14" ht="13.5" thickBot="1" x14ac:dyDescent="0.25">
      <c r="A7" s="7" t="s">
        <v>29</v>
      </c>
      <c r="B7" s="137">
        <f>июль!B7+авг!B7+сент!B7</f>
        <v>9470</v>
      </c>
    </row>
    <row r="8" spans="1:14" x14ac:dyDescent="0.2">
      <c r="A8" s="8" t="s">
        <v>31</v>
      </c>
      <c r="B8" s="136">
        <f>июль!B8+авг!B8+сент!B8</f>
        <v>1452193.55</v>
      </c>
      <c r="C8" s="171"/>
      <c r="D8" s="168"/>
      <c r="E8" s="168"/>
      <c r="F8" s="168"/>
      <c r="H8" s="109"/>
    </row>
    <row r="9" spans="1:14" x14ac:dyDescent="0.2">
      <c r="A9" s="9" t="s">
        <v>32</v>
      </c>
      <c r="B9" s="123">
        <f>июль!B9+авг!B9+сент!B9</f>
        <v>1429177.83</v>
      </c>
      <c r="C9" s="171"/>
      <c r="D9" s="168"/>
      <c r="E9" s="168"/>
      <c r="F9" s="168"/>
    </row>
    <row r="10" spans="1:14" ht="13.5" thickBot="1" x14ac:dyDescent="0.25">
      <c r="A10" s="11" t="s">
        <v>33</v>
      </c>
      <c r="B10" s="124">
        <f>B8-B9</f>
        <v>23015.719999999972</v>
      </c>
      <c r="C10" s="171"/>
      <c r="D10" s="168"/>
      <c r="E10" s="168"/>
      <c r="F10" s="168"/>
    </row>
    <row r="11" spans="1:14" x14ac:dyDescent="0.2">
      <c r="A11" s="172" t="s">
        <v>40</v>
      </c>
      <c r="B11" s="172"/>
    </row>
    <row r="12" spans="1:14" x14ac:dyDescent="0.2">
      <c r="A12" s="3" t="s">
        <v>34</v>
      </c>
      <c r="B12" s="12">
        <v>131</v>
      </c>
    </row>
    <row r="13" spans="1:14" ht="12.75" customHeight="1" x14ac:dyDescent="0.2">
      <c r="A13" s="3" t="s">
        <v>2</v>
      </c>
      <c r="B13" s="125">
        <f>IF(M45&gt;0,B8/B5,0)</f>
        <v>129.22170759921696</v>
      </c>
      <c r="L13" s="176" t="s">
        <v>49</v>
      </c>
      <c r="M13" s="176"/>
      <c r="N13" s="176"/>
    </row>
    <row r="14" spans="1:14" x14ac:dyDescent="0.2">
      <c r="A14" s="13" t="s">
        <v>3</v>
      </c>
      <c r="B14" s="14">
        <f>B13/B12</f>
        <v>0.98642524884898442</v>
      </c>
      <c r="E14" s="40"/>
      <c r="L14" s="169" t="s">
        <v>50</v>
      </c>
      <c r="M14" s="169"/>
      <c r="N14" s="39">
        <v>2</v>
      </c>
    </row>
    <row r="15" spans="1:14" x14ac:dyDescent="0.2">
      <c r="A15" s="180" t="s">
        <v>41</v>
      </c>
      <c r="B15" s="180"/>
      <c r="E15" s="41"/>
      <c r="L15" s="169" t="s">
        <v>53</v>
      </c>
      <c r="M15" s="169"/>
      <c r="N15" s="39">
        <v>1.25</v>
      </c>
    </row>
    <row r="16" spans="1:14" x14ac:dyDescent="0.2">
      <c r="A16" s="3" t="s">
        <v>42</v>
      </c>
      <c r="B16" s="15">
        <f>J45</f>
        <v>0.9270500548291194</v>
      </c>
      <c r="L16" s="169" t="s">
        <v>52</v>
      </c>
      <c r="M16" s="169"/>
      <c r="N16" s="39">
        <v>2.63</v>
      </c>
    </row>
    <row r="17" spans="1:14" ht="13.5" thickBot="1" x14ac:dyDescent="0.25">
      <c r="A17" s="3" t="s">
        <v>43</v>
      </c>
      <c r="B17" s="16">
        <f>K45</f>
        <v>0.96102250278686918</v>
      </c>
      <c r="L17" s="169" t="s">
        <v>51</v>
      </c>
      <c r="M17" s="169"/>
      <c r="N17" s="39">
        <v>8.33</v>
      </c>
    </row>
    <row r="18" spans="1:14" ht="18.75" thickBot="1" x14ac:dyDescent="0.25">
      <c r="A18" s="17" t="s">
        <v>44</v>
      </c>
      <c r="B18" s="18">
        <f>L45</f>
        <v>0.95609389211225893</v>
      </c>
    </row>
    <row r="19" spans="1:14" ht="18.75" customHeight="1" x14ac:dyDescent="0.2">
      <c r="A19" s="174" t="s">
        <v>1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</row>
    <row r="20" spans="1:14" s="19" customFormat="1" ht="39" customHeight="1" x14ac:dyDescent="0.2">
      <c r="A20" s="181"/>
      <c r="B20" s="178" t="s">
        <v>37</v>
      </c>
      <c r="C20" s="178"/>
      <c r="D20" s="177" t="s">
        <v>38</v>
      </c>
      <c r="E20" s="177"/>
      <c r="F20" s="178"/>
      <c r="G20" s="177" t="s">
        <v>39</v>
      </c>
      <c r="H20" s="178"/>
      <c r="I20" s="178"/>
      <c r="J20" s="179" t="s">
        <v>4</v>
      </c>
      <c r="K20" s="180"/>
      <c r="L20" s="180"/>
      <c r="M20" s="173" t="s">
        <v>46</v>
      </c>
      <c r="N20" s="173" t="s">
        <v>47</v>
      </c>
    </row>
    <row r="21" spans="1:14" s="19" customFormat="1" x14ac:dyDescent="0.2">
      <c r="A21" s="181"/>
      <c r="B21" s="46" t="s">
        <v>27</v>
      </c>
      <c r="C21" s="46" t="s">
        <v>29</v>
      </c>
      <c r="D21" s="20" t="s">
        <v>27</v>
      </c>
      <c r="E21" s="20" t="s">
        <v>29</v>
      </c>
      <c r="F21" s="20" t="s">
        <v>5</v>
      </c>
      <c r="G21" s="20" t="s">
        <v>27</v>
      </c>
      <c r="H21" s="20" t="s">
        <v>29</v>
      </c>
      <c r="I21" s="20" t="s">
        <v>5</v>
      </c>
      <c r="J21" s="20" t="s">
        <v>27</v>
      </c>
      <c r="K21" s="20" t="s">
        <v>29</v>
      </c>
      <c r="L21" s="21" t="s">
        <v>45</v>
      </c>
      <c r="M21" s="173"/>
      <c r="N21" s="173"/>
    </row>
    <row r="22" spans="1:14" x14ac:dyDescent="0.2">
      <c r="A22" s="22" t="s">
        <v>6</v>
      </c>
      <c r="B22" s="29"/>
      <c r="C22" s="29"/>
      <c r="D22" s="24">
        <f>июль!D22+авг!D22+сент!D22</f>
        <v>88.4</v>
      </c>
      <c r="E22" s="24">
        <f>июль!E22+авг!E22+сент!E22</f>
        <v>520.85</v>
      </c>
      <c r="F22" s="24">
        <f>D22+E22</f>
        <v>609.25</v>
      </c>
      <c r="G22" s="52">
        <f>июль!G22+авг!G22+сент!G22</f>
        <v>68.055999999999997</v>
      </c>
      <c r="H22" s="52">
        <f>июль!H22+авг!H22+сент!H22</f>
        <v>418.02600000000001</v>
      </c>
      <c r="I22" s="25">
        <f>G22+H22</f>
        <v>486.08199999999999</v>
      </c>
      <c r="J22" s="26">
        <f>IF(G22&gt;0,G22/D22,0)</f>
        <v>0.76986425339366504</v>
      </c>
      <c r="K22" s="26">
        <f>IF(H22&gt;0,H22/E22,0)</f>
        <v>0.8025842373044062</v>
      </c>
      <c r="L22" s="27">
        <f>IF(I22&gt;0,I22/F22,0)</f>
        <v>0.79783668444809186</v>
      </c>
      <c r="M22" s="53">
        <f>июль!M22+авг!M22+сент!M22</f>
        <v>173753.76</v>
      </c>
      <c r="N22" s="28">
        <f>IF(I22&gt;0,M22/I22,0)</f>
        <v>357.45771289617801</v>
      </c>
    </row>
    <row r="23" spans="1:14" x14ac:dyDescent="0.2">
      <c r="A23" s="22" t="s">
        <v>7</v>
      </c>
      <c r="B23" s="29"/>
      <c r="C23" s="29"/>
      <c r="D23" s="24">
        <f>июль!D23+авг!D23+сент!D23</f>
        <v>35.36</v>
      </c>
      <c r="E23" s="24">
        <f>июль!E23+авг!E23+сент!E23</f>
        <v>227.28</v>
      </c>
      <c r="F23" s="24">
        <f t="shared" ref="F23:F43" si="0">D23+E23</f>
        <v>262.64</v>
      </c>
      <c r="G23" s="52">
        <f>июль!G23+авг!G23+сент!G23</f>
        <v>31.108999999999998</v>
      </c>
      <c r="H23" s="52">
        <f>июль!H23+авг!H23+сент!H23</f>
        <v>214.86</v>
      </c>
      <c r="I23" s="25">
        <f t="shared" ref="I23:I43" si="1">G23+H23</f>
        <v>245.96900000000002</v>
      </c>
      <c r="J23" s="26">
        <f t="shared" ref="J23:L44" si="2">IF(D23&gt;0,G23/D23,0)</f>
        <v>0.87977941176470587</v>
      </c>
      <c r="K23" s="26">
        <f t="shared" si="2"/>
        <v>0.94535374868004229</v>
      </c>
      <c r="L23" s="27">
        <f t="shared" si="2"/>
        <v>0.93652528175449301</v>
      </c>
      <c r="M23" s="53">
        <f>июль!M23+авг!M23+сент!M23</f>
        <v>57728.14</v>
      </c>
      <c r="N23" s="28">
        <f t="shared" ref="N23:N43" si="3">IF(I23&gt;0,M23/I23,0)</f>
        <v>234.69681138680076</v>
      </c>
    </row>
    <row r="24" spans="1:14" x14ac:dyDescent="0.2">
      <c r="A24" s="22" t="s">
        <v>97</v>
      </c>
      <c r="B24" s="29"/>
      <c r="C24" s="29"/>
      <c r="D24" s="24">
        <f>июль!D24+авг!D24+сент!D24</f>
        <v>35.36</v>
      </c>
      <c r="E24" s="24">
        <f>июль!E24+авг!E24+сент!E24</f>
        <v>236.75</v>
      </c>
      <c r="F24" s="24">
        <f>D24+E24</f>
        <v>272.11</v>
      </c>
      <c r="G24" s="52">
        <f>июль!G24+авг!G24+сент!G24</f>
        <v>30.63</v>
      </c>
      <c r="H24" s="52">
        <f>июль!H24+авг!H24+сент!H24</f>
        <v>203.59100000000001</v>
      </c>
      <c r="I24" s="25">
        <f>G24+H24</f>
        <v>234.221</v>
      </c>
      <c r="J24" s="26">
        <f>IF(D24&gt;0,G24/D24,0)</f>
        <v>0.86623303167420818</v>
      </c>
      <c r="K24" s="26">
        <f>IF(E24&gt;0,H24/E24,0)</f>
        <v>0.85994086589229146</v>
      </c>
      <c r="L24" s="27">
        <f>IF(F24&gt;0,I24/F24,0)</f>
        <v>0.86075851677630366</v>
      </c>
      <c r="M24" s="53">
        <f>июль!M24+авг!M24+сент!M24</f>
        <v>67111.14</v>
      </c>
      <c r="N24" s="28">
        <f>IF(I24&gt;0,M24/I24,0)</f>
        <v>286.52913274215376</v>
      </c>
    </row>
    <row r="25" spans="1:14" x14ac:dyDescent="0.2">
      <c r="A25" s="22" t="s">
        <v>8</v>
      </c>
      <c r="B25" s="29"/>
      <c r="C25" s="29"/>
      <c r="D25" s="24">
        <f>июль!D25+авг!D25+сент!D25</f>
        <v>56.576000000000001</v>
      </c>
      <c r="E25" s="24">
        <f>июль!E25+авг!E25+сент!E25</f>
        <v>350.39</v>
      </c>
      <c r="F25" s="24">
        <f t="shared" si="0"/>
        <v>406.96600000000001</v>
      </c>
      <c r="G25" s="52">
        <f>июль!G25+авг!G25+сент!G25</f>
        <v>33.013999999999996</v>
      </c>
      <c r="H25" s="52">
        <f>июль!H25+авг!H25+сент!H25</f>
        <v>261.83000000000004</v>
      </c>
      <c r="I25" s="25">
        <f t="shared" si="1"/>
        <v>294.84400000000005</v>
      </c>
      <c r="J25" s="26">
        <f t="shared" si="2"/>
        <v>0.58353365384615374</v>
      </c>
      <c r="K25" s="26">
        <f t="shared" si="2"/>
        <v>0.74725306087502508</v>
      </c>
      <c r="L25" s="27">
        <f t="shared" si="2"/>
        <v>0.72449295518544554</v>
      </c>
      <c r="M25" s="53">
        <f>июль!M25+авг!M25+сент!M25</f>
        <v>64133.11</v>
      </c>
      <c r="N25" s="28">
        <f t="shared" si="3"/>
        <v>217.51539797316545</v>
      </c>
    </row>
    <row r="26" spans="1:14" x14ac:dyDescent="0.2">
      <c r="A26" s="22" t="s">
        <v>35</v>
      </c>
      <c r="B26" s="29"/>
      <c r="C26" s="29"/>
      <c r="D26" s="24">
        <f>июль!D26+авг!D26+сент!D26</f>
        <v>31.823999999999998</v>
      </c>
      <c r="E26" s="24">
        <f>июль!E26+авг!E26+сент!E26</f>
        <v>198.87</v>
      </c>
      <c r="F26" s="24">
        <f t="shared" si="0"/>
        <v>230.69400000000002</v>
      </c>
      <c r="G26" s="52">
        <f>июль!G26+авг!G26+сент!G26</f>
        <v>27.071999999999999</v>
      </c>
      <c r="H26" s="52">
        <f>июль!H26+авг!H26+сент!H26</f>
        <v>179.661</v>
      </c>
      <c r="I26" s="25">
        <f t="shared" si="1"/>
        <v>206.733</v>
      </c>
      <c r="J26" s="26">
        <f t="shared" si="2"/>
        <v>0.85067873303167418</v>
      </c>
      <c r="K26" s="26">
        <f t="shared" si="2"/>
        <v>0.90340926233217678</v>
      </c>
      <c r="L26" s="27">
        <f t="shared" si="2"/>
        <v>0.89613514005565809</v>
      </c>
      <c r="M26" s="53">
        <f>июль!M26+авг!M26+сент!M26</f>
        <v>103955.68</v>
      </c>
      <c r="N26" s="28">
        <f t="shared" si="3"/>
        <v>502.84995622372816</v>
      </c>
    </row>
    <row r="27" spans="1:14" x14ac:dyDescent="0.2">
      <c r="A27" s="22" t="s">
        <v>36</v>
      </c>
      <c r="B27" s="29"/>
      <c r="C27" s="29"/>
      <c r="D27" s="24">
        <f>июль!D27+авг!D27+сент!D27</f>
        <v>15.911999999999999</v>
      </c>
      <c r="E27" s="24">
        <f>июль!E27+авг!E27+сент!E27</f>
        <v>104.16999999999999</v>
      </c>
      <c r="F27" s="24">
        <f t="shared" si="0"/>
        <v>120.08199999999999</v>
      </c>
      <c r="G27" s="52">
        <f>июль!G27+авг!G27+сент!G27</f>
        <v>12.238999999999999</v>
      </c>
      <c r="H27" s="52">
        <f>июль!H27+авг!H27+сент!H27</f>
        <v>87.716999999999999</v>
      </c>
      <c r="I27" s="25">
        <f t="shared" si="1"/>
        <v>99.956000000000003</v>
      </c>
      <c r="J27" s="26">
        <f t="shared" si="2"/>
        <v>0.76916792357968822</v>
      </c>
      <c r="K27" s="26">
        <f t="shared" si="2"/>
        <v>0.84205625419986574</v>
      </c>
      <c r="L27" s="27">
        <f t="shared" si="2"/>
        <v>0.83239786146133488</v>
      </c>
      <c r="M27" s="53">
        <f>июль!M27+авг!M27+сент!M27</f>
        <v>10515.400000000001</v>
      </c>
      <c r="N27" s="28">
        <f t="shared" si="3"/>
        <v>105.20028812677579</v>
      </c>
    </row>
    <row r="28" spans="1:14" x14ac:dyDescent="0.2">
      <c r="A28" s="30" t="s">
        <v>9</v>
      </c>
      <c r="B28" s="29"/>
      <c r="C28" s="29"/>
      <c r="D28" s="24">
        <f>июль!D28+авг!D28+сент!D28</f>
        <v>689.52</v>
      </c>
      <c r="E28" s="24">
        <f>июль!E28+авг!E28+сент!E28</f>
        <v>4261.5</v>
      </c>
      <c r="F28" s="24">
        <f t="shared" si="0"/>
        <v>4951.0200000000004</v>
      </c>
      <c r="G28" s="52">
        <f>июль!G28+авг!G28+сент!G28</f>
        <v>627.59799999999996</v>
      </c>
      <c r="H28" s="52">
        <f>июль!H28+авг!H28+сент!H28</f>
        <v>4257.7529999999997</v>
      </c>
      <c r="I28" s="25">
        <f t="shared" si="1"/>
        <v>4885.3509999999997</v>
      </c>
      <c r="J28" s="26">
        <f t="shared" si="2"/>
        <v>0.91019549831767022</v>
      </c>
      <c r="K28" s="26">
        <f t="shared" si="2"/>
        <v>0.9991207321365716</v>
      </c>
      <c r="L28" s="27">
        <f t="shared" si="2"/>
        <v>0.98673626848608953</v>
      </c>
      <c r="M28" s="53">
        <f>июль!M28+авг!M28+сент!M28</f>
        <v>305947.31</v>
      </c>
      <c r="N28" s="28">
        <f t="shared" si="3"/>
        <v>62.625451067896662</v>
      </c>
    </row>
    <row r="29" spans="1:14" x14ac:dyDescent="0.2">
      <c r="A29" s="22" t="s">
        <v>10</v>
      </c>
      <c r="B29" s="29"/>
      <c r="C29" s="29"/>
      <c r="D29" s="24">
        <f>июль!D29+авг!D29+сент!D29</f>
        <v>53.039999999999992</v>
      </c>
      <c r="E29" s="24">
        <f>июль!E29+авг!E29+сент!E29</f>
        <v>378.8</v>
      </c>
      <c r="F29" s="24">
        <f t="shared" si="0"/>
        <v>431.84000000000003</v>
      </c>
      <c r="G29" s="52">
        <f>июль!G29+авг!G29+сент!G29</f>
        <v>48.211999999999996</v>
      </c>
      <c r="H29" s="52">
        <f>июль!H29+авг!H29+сент!H29</f>
        <v>360.56299999999999</v>
      </c>
      <c r="I29" s="25">
        <f t="shared" si="1"/>
        <v>408.77499999999998</v>
      </c>
      <c r="J29" s="26">
        <f t="shared" si="2"/>
        <v>0.90897435897435908</v>
      </c>
      <c r="K29" s="26">
        <f t="shared" si="2"/>
        <v>0.9518558606124603</v>
      </c>
      <c r="L29" s="27">
        <f t="shared" si="2"/>
        <v>0.94658901444979615</v>
      </c>
      <c r="M29" s="53">
        <f>июль!M29+авг!M29+сент!M29</f>
        <v>82170</v>
      </c>
      <c r="N29" s="28">
        <f t="shared" si="3"/>
        <v>201.01522842639596</v>
      </c>
    </row>
    <row r="30" spans="1:14" x14ac:dyDescent="0.2">
      <c r="A30" s="22" t="s">
        <v>11</v>
      </c>
      <c r="B30" s="29"/>
      <c r="C30" s="29"/>
      <c r="D30" s="24">
        <f>июль!D30+авг!D30+сент!D30</f>
        <v>15.911999999999999</v>
      </c>
      <c r="E30" s="24">
        <f>июль!E30+авг!E30+сент!E30</f>
        <v>104.16999999999999</v>
      </c>
      <c r="F30" s="24">
        <f t="shared" si="0"/>
        <v>120.08199999999999</v>
      </c>
      <c r="G30" s="52">
        <f>июль!G30+авг!G30+сент!G30</f>
        <v>12.375999999999999</v>
      </c>
      <c r="H30" s="52">
        <f>июль!H30+авг!H30+сент!H30</f>
        <v>107.086</v>
      </c>
      <c r="I30" s="25">
        <f t="shared" si="1"/>
        <v>119.462</v>
      </c>
      <c r="J30" s="26">
        <f t="shared" si="2"/>
        <v>0.77777777777777779</v>
      </c>
      <c r="K30" s="26">
        <f t="shared" si="2"/>
        <v>1.0279927042334647</v>
      </c>
      <c r="L30" s="27">
        <f t="shared" si="2"/>
        <v>0.99483686147799011</v>
      </c>
      <c r="M30" s="53">
        <f>июль!M30+авг!M30+сент!M30</f>
        <v>20929.760000000002</v>
      </c>
      <c r="N30" s="28">
        <f t="shared" si="3"/>
        <v>175.20014732718354</v>
      </c>
    </row>
    <row r="31" spans="1:14" x14ac:dyDescent="0.2">
      <c r="A31" s="22" t="s">
        <v>12</v>
      </c>
      <c r="B31" s="29"/>
      <c r="C31" s="29"/>
      <c r="D31" s="24">
        <f>июль!D31+авг!D31+сент!D31</f>
        <v>7.0720000000000001</v>
      </c>
      <c r="E31" s="24">
        <f>июль!E31+авг!E31+сент!E31</f>
        <v>56.82</v>
      </c>
      <c r="F31" s="24">
        <f t="shared" si="0"/>
        <v>63.892000000000003</v>
      </c>
      <c r="G31" s="52">
        <f>июль!G31+авг!G31+сент!G31</f>
        <v>6.8780000000000001</v>
      </c>
      <c r="H31" s="52">
        <f>июль!H31+авг!H31+сент!H31</f>
        <v>54.585999999999999</v>
      </c>
      <c r="I31" s="25">
        <f t="shared" si="1"/>
        <v>61.463999999999999</v>
      </c>
      <c r="J31" s="26">
        <f t="shared" si="2"/>
        <v>0.97256787330316741</v>
      </c>
      <c r="K31" s="26">
        <f t="shared" si="2"/>
        <v>0.96068285814853926</v>
      </c>
      <c r="L31" s="27">
        <f t="shared" si="2"/>
        <v>0.96199837225317719</v>
      </c>
      <c r="M31" s="53">
        <f>июль!M31+авг!M31+сент!M31</f>
        <v>29768.879999999997</v>
      </c>
      <c r="N31" s="28">
        <f t="shared" si="3"/>
        <v>484.33033971105033</v>
      </c>
    </row>
    <row r="32" spans="1:14" x14ac:dyDescent="0.2">
      <c r="A32" s="22" t="s">
        <v>13</v>
      </c>
      <c r="B32" s="29"/>
      <c r="C32" s="29"/>
      <c r="D32" s="24">
        <f>июль!D32+авг!D32+сент!D32</f>
        <v>1768</v>
      </c>
      <c r="E32" s="24">
        <f>июль!E32+авг!E32+сент!E32</f>
        <v>9470</v>
      </c>
      <c r="F32" s="24">
        <f t="shared" si="0"/>
        <v>11238</v>
      </c>
      <c r="G32" s="52">
        <f>июль!G32+авг!G32+сент!G32</f>
        <v>1774.6000000000001</v>
      </c>
      <c r="H32" s="52">
        <f>июль!H32+авг!H32+сент!H32</f>
        <v>9497.9000000000015</v>
      </c>
      <c r="I32" s="25">
        <f t="shared" si="1"/>
        <v>11272.500000000002</v>
      </c>
      <c r="J32" s="26">
        <f t="shared" si="2"/>
        <v>1.0037330316742081</v>
      </c>
      <c r="K32" s="26">
        <f t="shared" si="2"/>
        <v>1.0029461457233371</v>
      </c>
      <c r="L32" s="27">
        <f t="shared" si="2"/>
        <v>1.0030699412706889</v>
      </c>
      <c r="M32" s="53">
        <f>июль!M32+авг!M32+сент!M32</f>
        <v>73158.51999999999</v>
      </c>
      <c r="N32" s="28">
        <f t="shared" si="3"/>
        <v>6.489999556442668</v>
      </c>
    </row>
    <row r="33" spans="1:14" x14ac:dyDescent="0.2">
      <c r="A33" s="22" t="s">
        <v>14</v>
      </c>
      <c r="B33" s="29"/>
      <c r="C33" s="29"/>
      <c r="D33" s="24">
        <f>июль!D33+авг!D33+сент!D33</f>
        <v>44.2</v>
      </c>
      <c r="E33" s="24">
        <f>июль!E33+авг!E33+сент!E33</f>
        <v>274.63</v>
      </c>
      <c r="F33" s="24">
        <f t="shared" si="0"/>
        <v>318.83</v>
      </c>
      <c r="G33" s="52">
        <f>июль!G33+авг!G33+сент!G33</f>
        <v>32.292999999999999</v>
      </c>
      <c r="H33" s="52">
        <f>июль!H33+авг!H33+сент!H33</f>
        <v>269.70699999999999</v>
      </c>
      <c r="I33" s="25">
        <f t="shared" si="1"/>
        <v>302</v>
      </c>
      <c r="J33" s="26">
        <f t="shared" si="2"/>
        <v>0.7306108597285067</v>
      </c>
      <c r="K33" s="26">
        <f t="shared" si="2"/>
        <v>0.98207406328514724</v>
      </c>
      <c r="L33" s="27">
        <f t="shared" si="2"/>
        <v>0.94721324843960741</v>
      </c>
      <c r="M33" s="53">
        <f>июль!M33+авг!M33+сент!M33</f>
        <v>8758</v>
      </c>
      <c r="N33" s="28">
        <f t="shared" si="3"/>
        <v>29</v>
      </c>
    </row>
    <row r="34" spans="1:14" x14ac:dyDescent="0.2">
      <c r="A34" s="22" t="s">
        <v>15</v>
      </c>
      <c r="B34" s="29"/>
      <c r="C34" s="29"/>
      <c r="D34" s="24">
        <f>июль!D34+авг!D34+сент!D34</f>
        <v>53.039999999999992</v>
      </c>
      <c r="E34" s="24">
        <f>июль!E34+авг!E34+сент!E34</f>
        <v>407.21</v>
      </c>
      <c r="F34" s="24">
        <f t="shared" si="0"/>
        <v>460.25</v>
      </c>
      <c r="G34" s="52">
        <f>июль!G34+авг!G34+сент!G34</f>
        <v>52.931999999999995</v>
      </c>
      <c r="H34" s="52">
        <f>июль!H34+авг!H34+сент!H34</f>
        <v>387.03700000000003</v>
      </c>
      <c r="I34" s="25">
        <f t="shared" si="1"/>
        <v>439.96900000000005</v>
      </c>
      <c r="J34" s="26">
        <f t="shared" si="2"/>
        <v>0.99796380090497738</v>
      </c>
      <c r="K34" s="26">
        <f t="shared" si="2"/>
        <v>0.95046045038186699</v>
      </c>
      <c r="L34" s="27">
        <f t="shared" si="2"/>
        <v>0.95593481803367741</v>
      </c>
      <c r="M34" s="53">
        <f>июль!M34+авг!M34+сент!M34</f>
        <v>19663.899999999998</v>
      </c>
      <c r="N34" s="28">
        <f t="shared" si="3"/>
        <v>44.693830701708521</v>
      </c>
    </row>
    <row r="35" spans="1:14" x14ac:dyDescent="0.2">
      <c r="A35" s="22" t="s">
        <v>16</v>
      </c>
      <c r="B35" s="29"/>
      <c r="C35" s="29"/>
      <c r="D35" s="24">
        <f>июль!D35+авг!D35+сент!D35</f>
        <v>14.144</v>
      </c>
      <c r="E35" s="24">
        <f>июль!E35+авг!E35+сент!E35</f>
        <v>113.64</v>
      </c>
      <c r="F35" s="24">
        <f t="shared" si="0"/>
        <v>127.78400000000001</v>
      </c>
      <c r="G35" s="52">
        <f>июль!G35+авг!G35+сент!G35</f>
        <v>14.030999999999999</v>
      </c>
      <c r="H35" s="52">
        <f>июль!H35+авг!H35+сент!H35</f>
        <v>100.459</v>
      </c>
      <c r="I35" s="25">
        <f t="shared" si="1"/>
        <v>114.49000000000001</v>
      </c>
      <c r="J35" s="26">
        <f t="shared" si="2"/>
        <v>0.9920107466063347</v>
      </c>
      <c r="K35" s="26">
        <f t="shared" si="2"/>
        <v>0.88401091165082724</v>
      </c>
      <c r="L35" s="27">
        <f t="shared" si="2"/>
        <v>0.89596506604895765</v>
      </c>
      <c r="M35" s="53">
        <f>июль!M35+авг!M35+сент!M35</f>
        <v>4650.7299999999996</v>
      </c>
      <c r="N35" s="28">
        <f t="shared" si="3"/>
        <v>40.621276967420727</v>
      </c>
    </row>
    <row r="36" spans="1:14" x14ac:dyDescent="0.2">
      <c r="A36" s="22" t="s">
        <v>17</v>
      </c>
      <c r="B36" s="29"/>
      <c r="C36" s="29"/>
      <c r="D36" s="24">
        <f>июль!D36+авг!D36+сент!D36</f>
        <v>44.2</v>
      </c>
      <c r="E36" s="24">
        <f>июль!E36+авг!E36+сент!E36</f>
        <v>284.10000000000002</v>
      </c>
      <c r="F36" s="24">
        <f t="shared" si="0"/>
        <v>328.3</v>
      </c>
      <c r="G36" s="52">
        <f>июль!G36+авг!G36+сент!G36</f>
        <v>40.573999999999998</v>
      </c>
      <c r="H36" s="52">
        <f>июль!H36+авг!H36+сент!H36</f>
        <v>277.48500000000001</v>
      </c>
      <c r="I36" s="25">
        <f t="shared" si="1"/>
        <v>318.05900000000003</v>
      </c>
      <c r="J36" s="26">
        <f t="shared" si="2"/>
        <v>0.91796380090497731</v>
      </c>
      <c r="K36" s="26">
        <f t="shared" si="2"/>
        <v>0.97671594508975712</v>
      </c>
      <c r="L36" s="27">
        <f t="shared" si="2"/>
        <v>0.96880597014925374</v>
      </c>
      <c r="M36" s="53">
        <f>июль!M36+авг!M36+сент!M36</f>
        <v>20355.79</v>
      </c>
      <c r="N36" s="28">
        <f t="shared" si="3"/>
        <v>64.000044016990557</v>
      </c>
    </row>
    <row r="37" spans="1:14" x14ac:dyDescent="0.2">
      <c r="A37" s="22" t="s">
        <v>18</v>
      </c>
      <c r="B37" s="29"/>
      <c r="C37" s="29"/>
      <c r="D37" s="24">
        <f>июль!D37+авг!D37+сент!D37</f>
        <v>21.216000000000001</v>
      </c>
      <c r="E37" s="24">
        <f>июль!E37+авг!E37+сент!E37</f>
        <v>189.4</v>
      </c>
      <c r="F37" s="24">
        <f t="shared" si="0"/>
        <v>210.61600000000001</v>
      </c>
      <c r="G37" s="52">
        <f>июль!G37+авг!G37+сент!G37</f>
        <v>11.348999999999998</v>
      </c>
      <c r="H37" s="52">
        <f>июль!H37+авг!H37+сент!H37</f>
        <v>124.55099999999999</v>
      </c>
      <c r="I37" s="25">
        <f t="shared" si="1"/>
        <v>135.89999999999998</v>
      </c>
      <c r="J37" s="26">
        <f t="shared" si="2"/>
        <v>0.53492647058823517</v>
      </c>
      <c r="K37" s="26">
        <f t="shared" si="2"/>
        <v>0.65760823653643075</v>
      </c>
      <c r="L37" s="27">
        <f t="shared" si="2"/>
        <v>0.64525012344741128</v>
      </c>
      <c r="M37" s="53">
        <f>июль!M37+авг!M37+сент!M37</f>
        <v>14967.579999999998</v>
      </c>
      <c r="N37" s="28">
        <f t="shared" si="3"/>
        <v>110.13671817512878</v>
      </c>
    </row>
    <row r="38" spans="1:14" x14ac:dyDescent="0.2">
      <c r="A38" s="22" t="s">
        <v>19</v>
      </c>
      <c r="B38" s="29"/>
      <c r="C38" s="29"/>
      <c r="D38" s="24">
        <f>июль!D38+авг!D38+сент!D38</f>
        <v>15.911999999999999</v>
      </c>
      <c r="E38" s="24">
        <f>июль!E38+авг!E38+сент!E38</f>
        <v>104.16999999999999</v>
      </c>
      <c r="F38" s="24">
        <f t="shared" si="0"/>
        <v>120.08199999999999</v>
      </c>
      <c r="G38" s="52">
        <f>июль!G38+авг!G38+сент!G38</f>
        <v>15.304</v>
      </c>
      <c r="H38" s="52">
        <f>июль!H38+авг!H38+сент!H38</f>
        <v>107.151</v>
      </c>
      <c r="I38" s="25">
        <f t="shared" si="1"/>
        <v>122.455</v>
      </c>
      <c r="J38" s="26">
        <f t="shared" si="2"/>
        <v>0.96178984414278534</v>
      </c>
      <c r="K38" s="26">
        <f t="shared" si="2"/>
        <v>1.0286166842661035</v>
      </c>
      <c r="L38" s="27">
        <f t="shared" si="2"/>
        <v>1.0197614963108543</v>
      </c>
      <c r="M38" s="53">
        <f>июль!M38+авг!M38+сент!M38</f>
        <v>17305.46</v>
      </c>
      <c r="N38" s="28">
        <f t="shared" si="3"/>
        <v>141.32097505205994</v>
      </c>
    </row>
    <row r="39" spans="1:14" x14ac:dyDescent="0.2">
      <c r="A39" s="22" t="s">
        <v>20</v>
      </c>
      <c r="B39" s="29"/>
      <c r="C39" s="29"/>
      <c r="D39" s="24">
        <f>июль!D39+авг!D39+сент!D39</f>
        <v>167.96</v>
      </c>
      <c r="E39" s="24">
        <f>июль!E39+авг!E39+сент!E39</f>
        <v>947</v>
      </c>
      <c r="F39" s="24">
        <f t="shared" si="0"/>
        <v>1114.96</v>
      </c>
      <c r="G39" s="52">
        <f>июль!G39+авг!G39+сент!G39</f>
        <v>146.93</v>
      </c>
      <c r="H39" s="52">
        <f>июль!H39+авг!H39+сент!H39</f>
        <v>887.06999999999994</v>
      </c>
      <c r="I39" s="25">
        <f t="shared" si="1"/>
        <v>1034</v>
      </c>
      <c r="J39" s="26">
        <f t="shared" si="2"/>
        <v>0.87479161705167896</v>
      </c>
      <c r="K39" s="26">
        <f t="shared" si="2"/>
        <v>0.93671594508975708</v>
      </c>
      <c r="L39" s="27">
        <f t="shared" si="2"/>
        <v>0.92738752959747428</v>
      </c>
      <c r="M39" s="53">
        <f>июль!M39+авг!M39+сент!M39</f>
        <v>71675</v>
      </c>
      <c r="N39" s="28">
        <f t="shared" si="3"/>
        <v>69.318181818181813</v>
      </c>
    </row>
    <row r="40" spans="1:14" x14ac:dyDescent="0.2">
      <c r="A40" s="22" t="s">
        <v>21</v>
      </c>
      <c r="B40" s="29"/>
      <c r="C40" s="29"/>
      <c r="D40" s="24">
        <f>июль!D40+авг!D40+сент!D40</f>
        <v>176.8</v>
      </c>
      <c r="E40" s="24">
        <f>июль!E40+авг!E40+сент!E40</f>
        <v>947</v>
      </c>
      <c r="F40" s="24">
        <f t="shared" si="0"/>
        <v>1123.8</v>
      </c>
      <c r="G40" s="52">
        <f>июль!G40+авг!G40+сент!G40</f>
        <v>176.7</v>
      </c>
      <c r="H40" s="52">
        <f>июль!H40+авг!H40+сент!H40</f>
        <v>951.5</v>
      </c>
      <c r="I40" s="25">
        <f t="shared" si="1"/>
        <v>1128.2</v>
      </c>
      <c r="J40" s="26">
        <f t="shared" si="2"/>
        <v>0.99943438914027138</v>
      </c>
      <c r="K40" s="26">
        <f t="shared" si="2"/>
        <v>1.0047518479408659</v>
      </c>
      <c r="L40" s="27">
        <f t="shared" si="2"/>
        <v>1.00391528741769</v>
      </c>
      <c r="M40" s="53">
        <f>июль!M40+авг!M40+сент!M40</f>
        <v>45563.39</v>
      </c>
      <c r="N40" s="28">
        <f t="shared" si="3"/>
        <v>40.385915617798261</v>
      </c>
    </row>
    <row r="41" spans="1:14" x14ac:dyDescent="0.2">
      <c r="A41" s="22" t="s">
        <v>22</v>
      </c>
      <c r="B41" s="29"/>
      <c r="C41" s="29"/>
      <c r="D41" s="24">
        <f>июль!D41+авг!D41+сент!D41</f>
        <v>212.15999999999997</v>
      </c>
      <c r="E41" s="24">
        <f>июль!E41+авг!E41+сент!E41</f>
        <v>1325.8000000000002</v>
      </c>
      <c r="F41" s="24">
        <f t="shared" si="0"/>
        <v>1537.96</v>
      </c>
      <c r="G41" s="52">
        <f>июль!G41+авг!G41+сент!G41</f>
        <v>141.202</v>
      </c>
      <c r="H41" s="52">
        <f>июль!H41+авг!H41+сент!H41</f>
        <v>1052.739</v>
      </c>
      <c r="I41" s="25">
        <f t="shared" si="1"/>
        <v>1193.941</v>
      </c>
      <c r="J41" s="26">
        <f t="shared" si="2"/>
        <v>0.66554487179487187</v>
      </c>
      <c r="K41" s="26">
        <f t="shared" si="2"/>
        <v>0.79404057927289173</v>
      </c>
      <c r="L41" s="27">
        <f t="shared" si="2"/>
        <v>0.77631472860152406</v>
      </c>
      <c r="M41" s="53">
        <f>июль!M41+авг!M41+сент!M41</f>
        <v>39647.399999999994</v>
      </c>
      <c r="N41" s="28">
        <f t="shared" si="3"/>
        <v>33.207168528428113</v>
      </c>
    </row>
    <row r="42" spans="1:14" x14ac:dyDescent="0.2">
      <c r="A42" s="22" t="s">
        <v>23</v>
      </c>
      <c r="B42" s="29"/>
      <c r="C42" s="29"/>
      <c r="D42" s="24">
        <f>июль!D42+авг!D42+сент!D42</f>
        <v>318.24</v>
      </c>
      <c r="E42" s="24">
        <f>июль!E42+авг!E42+сент!E42</f>
        <v>2083.4</v>
      </c>
      <c r="F42" s="24">
        <f t="shared" si="0"/>
        <v>2401.6400000000003</v>
      </c>
      <c r="G42" s="52">
        <f>июль!G42+авг!G42+сент!G42</f>
        <v>272.26299999999998</v>
      </c>
      <c r="H42" s="52">
        <f>июль!H42+авг!H42+сент!H42</f>
        <v>1877.847</v>
      </c>
      <c r="I42" s="25">
        <f t="shared" si="1"/>
        <v>2150.11</v>
      </c>
      <c r="J42" s="26">
        <f t="shared" si="2"/>
        <v>0.85552727501256909</v>
      </c>
      <c r="K42" s="26">
        <f t="shared" si="2"/>
        <v>0.90133771719304978</v>
      </c>
      <c r="L42" s="27">
        <f t="shared" si="2"/>
        <v>0.89526740060958343</v>
      </c>
      <c r="M42" s="53">
        <f>июль!M42+авг!M42+сент!M42</f>
        <v>123757.05</v>
      </c>
      <c r="N42" s="28">
        <f t="shared" si="3"/>
        <v>57.558473752505684</v>
      </c>
    </row>
    <row r="43" spans="1:14" x14ac:dyDescent="0.2">
      <c r="A43" s="22" t="s">
        <v>24</v>
      </c>
      <c r="B43" s="29"/>
      <c r="C43" s="29"/>
      <c r="D43" s="24">
        <f>июль!D43+авг!D43+сент!D43</f>
        <v>70.72</v>
      </c>
      <c r="E43" s="24">
        <f>июль!E43+авг!E43+сент!E43</f>
        <v>473.5</v>
      </c>
      <c r="F43" s="24">
        <f t="shared" si="0"/>
        <v>544.22</v>
      </c>
      <c r="G43" s="52">
        <f>июль!G43+авг!G43+сент!G43</f>
        <v>66.52</v>
      </c>
      <c r="H43" s="52">
        <f>июль!H43+авг!H43+сент!H43</f>
        <v>473.33000000000004</v>
      </c>
      <c r="I43" s="25">
        <f t="shared" si="1"/>
        <v>539.85</v>
      </c>
      <c r="J43" s="26">
        <f t="shared" si="2"/>
        <v>0.94061085972850678</v>
      </c>
      <c r="K43" s="26">
        <f t="shared" si="2"/>
        <v>0.9996409714889124</v>
      </c>
      <c r="L43" s="27">
        <f t="shared" si="2"/>
        <v>0.99197015912682374</v>
      </c>
      <c r="M43" s="53">
        <f>июль!M43+авг!M43+сент!M43</f>
        <v>24841.53</v>
      </c>
      <c r="N43" s="28">
        <f t="shared" si="3"/>
        <v>46.015615448735758</v>
      </c>
    </row>
    <row r="44" spans="1:14" x14ac:dyDescent="0.2">
      <c r="A44" s="30" t="s">
        <v>25</v>
      </c>
      <c r="B44" s="29"/>
      <c r="C44" s="29"/>
      <c r="D44" s="24">
        <f>июль!D44+авг!D44+сент!D44</f>
        <v>106.07999999999998</v>
      </c>
      <c r="E44" s="24">
        <f>июль!E44+авг!E44+сент!E44</f>
        <v>757.6</v>
      </c>
      <c r="F44" s="24">
        <f>D44+E44</f>
        <v>863.68000000000006</v>
      </c>
      <c r="G44" s="52">
        <f>июль!G44+авг!G44+сент!G44</f>
        <v>104.92800000000001</v>
      </c>
      <c r="H44" s="52">
        <f>июль!H44+авг!H44+сент!H44</f>
        <v>736.27199999999993</v>
      </c>
      <c r="I44" s="25">
        <f>G44+H44</f>
        <v>841.19999999999993</v>
      </c>
      <c r="J44" s="26">
        <f t="shared" si="2"/>
        <v>0.98914027149321293</v>
      </c>
      <c r="K44" s="26">
        <f t="shared" si="2"/>
        <v>0.97184794086589221</v>
      </c>
      <c r="L44" s="27">
        <f t="shared" si="2"/>
        <v>0.97397184142274906</v>
      </c>
      <c r="M44" s="53">
        <f>июль!M44+авг!M44+сент!M44</f>
        <v>48820.3</v>
      </c>
      <c r="N44" s="28">
        <f>IF(I44&gt;0,M44/I44,0)</f>
        <v>58.036495482643851</v>
      </c>
    </row>
    <row r="45" spans="1:14" s="19" customFormat="1" x14ac:dyDescent="0.2">
      <c r="A45" s="42" t="s">
        <v>54</v>
      </c>
      <c r="B45" s="43"/>
      <c r="C45" s="43"/>
      <c r="D45" s="44">
        <f>SUM(D22:D44)</f>
        <v>4041.6479999999988</v>
      </c>
      <c r="E45" s="44">
        <f>SUM(E22:E44)</f>
        <v>23817.049999999996</v>
      </c>
      <c r="F45" s="44">
        <f>D45+E45</f>
        <v>27858.697999999993</v>
      </c>
      <c r="G45" s="54">
        <f>июль!G45+авг!G45+сент!G45</f>
        <v>3746.8099999999995</v>
      </c>
      <c r="H45" s="54">
        <f>июль!H45+авг!H45+сент!H45</f>
        <v>22888.720999999998</v>
      </c>
      <c r="I45" s="45">
        <f>G45+H45</f>
        <v>26635.530999999995</v>
      </c>
      <c r="J45" s="57">
        <f>IF(G45&gt;0,G45/D45,0)</f>
        <v>0.9270500548291194</v>
      </c>
      <c r="K45" s="57">
        <f>IF(E45&gt;0,H45/E45,0)</f>
        <v>0.96102250278686918</v>
      </c>
      <c r="L45" s="57">
        <f>IF(F45&gt;0,I45/F45,0)</f>
        <v>0.95609389211225893</v>
      </c>
      <c r="M45" s="55">
        <f>июль!M45+авг!M45+сент!M45</f>
        <v>1429177.83</v>
      </c>
      <c r="N45" s="58"/>
    </row>
    <row r="46" spans="1:14" ht="13.5" thickBot="1" x14ac:dyDescent="0.25"/>
    <row r="47" spans="1:14" s="35" customFormat="1" ht="21" customHeight="1" thickBot="1" x14ac:dyDescent="0.25">
      <c r="A47" s="31" t="s">
        <v>48</v>
      </c>
      <c r="B47" s="32">
        <f>SUM(B22:B24)</f>
        <v>0</v>
      </c>
      <c r="C47" s="32">
        <f>SUM(C22:C24)</f>
        <v>0</v>
      </c>
      <c r="D47" s="33">
        <f t="shared" ref="D47:I47" si="4">SUM(D22:D24)</f>
        <v>159.12</v>
      </c>
      <c r="E47" s="33">
        <f t="shared" si="4"/>
        <v>984.88</v>
      </c>
      <c r="F47" s="33">
        <f t="shared" si="4"/>
        <v>1144</v>
      </c>
      <c r="G47" s="33">
        <f t="shared" si="4"/>
        <v>129.79499999999999</v>
      </c>
      <c r="H47" s="33">
        <f t="shared" si="4"/>
        <v>836.47699999999998</v>
      </c>
      <c r="I47" s="33">
        <f t="shared" si="4"/>
        <v>966.27200000000005</v>
      </c>
      <c r="J47" s="59">
        <f>IF(G47=0,0,G47/D47)</f>
        <v>0.81570512820512808</v>
      </c>
      <c r="K47" s="59">
        <f>IF(H47=0,0,H47/E47)</f>
        <v>0.84931869872471766</v>
      </c>
      <c r="L47" s="59">
        <f>IF(I47&gt;0,I47/F47,0)</f>
        <v>0.84464335664335666</v>
      </c>
      <c r="M47" s="56">
        <f>SUM(M22:M24)</f>
        <v>298593.04000000004</v>
      </c>
      <c r="N47" s="34">
        <f>IF(M47=0,0,M47/I47)</f>
        <v>309.01551530003974</v>
      </c>
    </row>
  </sheetData>
  <sheetProtection password="CC53" sheet="1" formatCells="0" formatColumns="0" formatRows="0" insertColumns="0" insertRows="0" insertHyperlinks="0" deleteColumns="0" deleteRows="0" sort="0" autoFilter="0" pivotTables="0"/>
  <customSheetViews>
    <customSheetView guid="{0721A5A3-9522-4934-9C82-658F39FE139D}">
      <selection activeCell="B13" sqref="B13"/>
      <pageMargins left="0.31496062992125984" right="0.31496062992125984" top="0.74803149606299213" bottom="0.35433070866141736" header="0" footer="0"/>
      <printOptions horizontalCentered="1"/>
      <pageSetup paperSize="9" scale="75" orientation="landscape" verticalDpi="0" r:id="rId1"/>
    </customSheetView>
  </customSheetViews>
  <mergeCells count="19">
    <mergeCell ref="L16:M16"/>
    <mergeCell ref="L17:M17"/>
    <mergeCell ref="A15:B15"/>
    <mergeCell ref="L15:M15"/>
    <mergeCell ref="C8:C10"/>
    <mergeCell ref="D8:F10"/>
    <mergeCell ref="A19:N19"/>
    <mergeCell ref="A20:A21"/>
    <mergeCell ref="B20:C20"/>
    <mergeCell ref="D20:F20"/>
    <mergeCell ref="G20:I20"/>
    <mergeCell ref="J20:L20"/>
    <mergeCell ref="M20:M21"/>
    <mergeCell ref="N20:N21"/>
    <mergeCell ref="A11:B11"/>
    <mergeCell ref="L13:N13"/>
    <mergeCell ref="L14:M14"/>
    <mergeCell ref="E2:G2"/>
    <mergeCell ref="A1:G1"/>
  </mergeCells>
  <phoneticPr fontId="20" type="noConversion"/>
  <printOptions horizontalCentered="1"/>
  <pageMargins left="0.31496062992125984" right="0.31496062992125984" top="0.74803149606299213" bottom="0.35433070866141736" header="0" footer="0"/>
  <pageSetup paperSize="9" scale="75" orientation="landscape" verticalDpi="0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7"/>
  <sheetViews>
    <sheetView workbookViewId="0">
      <selection activeCell="B12" sqref="B12"/>
    </sheetView>
  </sheetViews>
  <sheetFormatPr defaultRowHeight="12.75" x14ac:dyDescent="0.2"/>
  <cols>
    <col min="1" max="1" width="32.7109375" style="2" customWidth="1"/>
    <col min="2" max="2" width="13.85546875" style="2" customWidth="1"/>
    <col min="3" max="3" width="12.140625" style="2" customWidth="1"/>
    <col min="4" max="12" width="11.28515625" style="2" customWidth="1"/>
    <col min="13" max="13" width="16.140625" style="2" customWidth="1"/>
    <col min="14" max="14" width="11.28515625" style="2" customWidth="1"/>
    <col min="15" max="15" width="10.42578125" style="2" customWidth="1"/>
    <col min="16" max="16384" width="9.140625" style="2"/>
  </cols>
  <sheetData>
    <row r="1" spans="1:14" ht="24" customHeight="1" x14ac:dyDescent="0.2">
      <c r="A1" s="170" t="s">
        <v>91</v>
      </c>
      <c r="B1" s="170"/>
      <c r="C1" s="170"/>
      <c r="D1" s="170"/>
      <c r="E1" s="170"/>
      <c r="F1" s="170"/>
      <c r="G1" s="170"/>
      <c r="H1" s="113">
        <f>янв!H1</f>
        <v>2023</v>
      </c>
      <c r="I1" s="1" t="s">
        <v>75</v>
      </c>
      <c r="J1" s="1"/>
      <c r="K1" s="1"/>
      <c r="L1" s="1"/>
      <c r="M1" s="1"/>
      <c r="N1" s="1"/>
    </row>
    <row r="2" spans="1:14" x14ac:dyDescent="0.2">
      <c r="A2" s="3" t="s">
        <v>26</v>
      </c>
      <c r="B2" s="50"/>
      <c r="E2" s="168" t="s">
        <v>55</v>
      </c>
      <c r="F2" s="168"/>
      <c r="G2" s="168"/>
    </row>
    <row r="3" spans="1:14" x14ac:dyDescent="0.2">
      <c r="A3" s="3" t="s">
        <v>0</v>
      </c>
      <c r="B3" s="50"/>
    </row>
    <row r="4" spans="1:14" x14ac:dyDescent="0.2">
      <c r="A4" s="4" t="s">
        <v>30</v>
      </c>
      <c r="B4" s="51">
        <f>янв!B4</f>
        <v>40</v>
      </c>
    </row>
    <row r="5" spans="1:14" x14ac:dyDescent="0.2">
      <c r="A5" s="5" t="s">
        <v>28</v>
      </c>
      <c r="B5" s="134">
        <f>B6+B7</f>
        <v>40197</v>
      </c>
    </row>
    <row r="6" spans="1:14" x14ac:dyDescent="0.2">
      <c r="A6" s="6" t="s">
        <v>27</v>
      </c>
      <c r="B6" s="135">
        <f>'1 полуг'!B6+'3 кв'!B6</f>
        <v>6293</v>
      </c>
    </row>
    <row r="7" spans="1:14" ht="13.5" thickBot="1" x14ac:dyDescent="0.25">
      <c r="A7" s="7" t="s">
        <v>29</v>
      </c>
      <c r="B7" s="137">
        <f>'1 полуг'!B7+'3 кв'!B7</f>
        <v>33904</v>
      </c>
    </row>
    <row r="8" spans="1:14" x14ac:dyDescent="0.2">
      <c r="A8" s="8" t="s">
        <v>31</v>
      </c>
      <c r="B8" s="136">
        <f>'1 полуг'!B8+'3 кв'!B8</f>
        <v>5200543.6400000006</v>
      </c>
      <c r="C8" s="171"/>
      <c r="D8" s="168"/>
      <c r="E8" s="168"/>
      <c r="F8" s="168"/>
    </row>
    <row r="9" spans="1:14" x14ac:dyDescent="0.2">
      <c r="A9" s="9" t="s">
        <v>32</v>
      </c>
      <c r="B9" s="123">
        <f>'1 полуг'!B9+'3 кв'!B9</f>
        <v>5143046.04</v>
      </c>
      <c r="C9" s="171"/>
      <c r="D9" s="168"/>
      <c r="E9" s="168"/>
      <c r="F9" s="168"/>
    </row>
    <row r="10" spans="1:14" ht="13.5" thickBot="1" x14ac:dyDescent="0.25">
      <c r="A10" s="11" t="s">
        <v>33</v>
      </c>
      <c r="B10" s="124">
        <f>B8-B9</f>
        <v>57497.600000000559</v>
      </c>
      <c r="C10" s="171"/>
      <c r="D10" s="168"/>
      <c r="E10" s="168"/>
      <c r="F10" s="168"/>
    </row>
    <row r="11" spans="1:14" x14ac:dyDescent="0.2">
      <c r="A11" s="172" t="s">
        <v>40</v>
      </c>
      <c r="B11" s="172"/>
    </row>
    <row r="12" spans="1:14" x14ac:dyDescent="0.2">
      <c r="A12" s="3" t="s">
        <v>34</v>
      </c>
      <c r="B12" s="12">
        <v>131</v>
      </c>
    </row>
    <row r="13" spans="1:14" ht="12.75" customHeight="1" x14ac:dyDescent="0.2">
      <c r="A13" s="3" t="s">
        <v>2</v>
      </c>
      <c r="B13" s="125">
        <f>IF(M45&gt;0,B8/B5,0)</f>
        <v>129.37641217006245</v>
      </c>
      <c r="L13" s="176" t="s">
        <v>49</v>
      </c>
      <c r="M13" s="176"/>
      <c r="N13" s="176"/>
    </row>
    <row r="14" spans="1:14" x14ac:dyDescent="0.2">
      <c r="A14" s="13" t="s">
        <v>3</v>
      </c>
      <c r="B14" s="14">
        <f>B13/B12</f>
        <v>0.98760619977146913</v>
      </c>
      <c r="E14" s="40"/>
      <c r="L14" s="169" t="s">
        <v>50</v>
      </c>
      <c r="M14" s="169"/>
      <c r="N14" s="39">
        <v>2</v>
      </c>
    </row>
    <row r="15" spans="1:14" x14ac:dyDescent="0.2">
      <c r="A15" s="180" t="s">
        <v>41</v>
      </c>
      <c r="B15" s="180"/>
      <c r="E15" s="41"/>
      <c r="L15" s="169" t="s">
        <v>53</v>
      </c>
      <c r="M15" s="169"/>
      <c r="N15" s="39">
        <v>1.25</v>
      </c>
    </row>
    <row r="16" spans="1:14" x14ac:dyDescent="0.2">
      <c r="A16" s="3" t="s">
        <v>42</v>
      </c>
      <c r="B16" s="15">
        <f>J45</f>
        <v>0.92543694830137324</v>
      </c>
      <c r="L16" s="169" t="s">
        <v>52</v>
      </c>
      <c r="M16" s="169"/>
      <c r="N16" s="39">
        <v>2.63</v>
      </c>
    </row>
    <row r="17" spans="1:14" ht="13.5" thickBot="1" x14ac:dyDescent="0.25">
      <c r="A17" s="3" t="s">
        <v>43</v>
      </c>
      <c r="B17" s="16">
        <f>K45</f>
        <v>0.96910372357642727</v>
      </c>
      <c r="L17" s="169" t="s">
        <v>51</v>
      </c>
      <c r="M17" s="169"/>
      <c r="N17" s="39">
        <v>8.33</v>
      </c>
    </row>
    <row r="18" spans="1:14" ht="18.75" thickBot="1" x14ac:dyDescent="0.25">
      <c r="A18" s="17" t="s">
        <v>44</v>
      </c>
      <c r="B18" s="18">
        <f>L45</f>
        <v>0.96280012159628792</v>
      </c>
    </row>
    <row r="19" spans="1:14" ht="18.75" customHeight="1" x14ac:dyDescent="0.2">
      <c r="A19" s="174" t="s">
        <v>1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</row>
    <row r="20" spans="1:14" s="19" customFormat="1" ht="39" customHeight="1" x14ac:dyDescent="0.2">
      <c r="A20" s="181"/>
      <c r="B20" s="178" t="s">
        <v>37</v>
      </c>
      <c r="C20" s="178"/>
      <c r="D20" s="177" t="s">
        <v>38</v>
      </c>
      <c r="E20" s="177"/>
      <c r="F20" s="178"/>
      <c r="G20" s="177" t="s">
        <v>39</v>
      </c>
      <c r="H20" s="178"/>
      <c r="I20" s="178"/>
      <c r="J20" s="179" t="s">
        <v>4</v>
      </c>
      <c r="K20" s="180"/>
      <c r="L20" s="180"/>
      <c r="M20" s="173" t="s">
        <v>46</v>
      </c>
      <c r="N20" s="173" t="s">
        <v>47</v>
      </c>
    </row>
    <row r="21" spans="1:14" s="19" customFormat="1" x14ac:dyDescent="0.2">
      <c r="A21" s="181"/>
      <c r="B21" s="46" t="s">
        <v>27</v>
      </c>
      <c r="C21" s="46" t="s">
        <v>29</v>
      </c>
      <c r="D21" s="20" t="s">
        <v>27</v>
      </c>
      <c r="E21" s="20" t="s">
        <v>29</v>
      </c>
      <c r="F21" s="20" t="s">
        <v>5</v>
      </c>
      <c r="G21" s="20" t="s">
        <v>27</v>
      </c>
      <c r="H21" s="20" t="s">
        <v>29</v>
      </c>
      <c r="I21" s="20" t="s">
        <v>5</v>
      </c>
      <c r="J21" s="20" t="s">
        <v>27</v>
      </c>
      <c r="K21" s="20" t="s">
        <v>29</v>
      </c>
      <c r="L21" s="21" t="s">
        <v>45</v>
      </c>
      <c r="M21" s="173"/>
      <c r="N21" s="173"/>
    </row>
    <row r="22" spans="1:14" x14ac:dyDescent="0.2">
      <c r="A22" s="22" t="s">
        <v>6</v>
      </c>
      <c r="B22" s="29"/>
      <c r="C22" s="29"/>
      <c r="D22" s="24">
        <f>'1 полуг'!D22+'3 кв'!D22</f>
        <v>314.64999999999998</v>
      </c>
      <c r="E22" s="24">
        <f>'1 полуг'!E22+'3 кв'!E22</f>
        <v>1864.7199999999998</v>
      </c>
      <c r="F22" s="24">
        <f>D22+E22</f>
        <v>2179.37</v>
      </c>
      <c r="G22" s="52">
        <f>'1 полуг'!G22+'3 кв'!G22</f>
        <v>269.83800000000002</v>
      </c>
      <c r="H22" s="52">
        <f>'1 полуг'!H22+'3 кв'!H22</f>
        <v>1725.4930000000002</v>
      </c>
      <c r="I22" s="25">
        <f>G22+H22</f>
        <v>1995.3310000000001</v>
      </c>
      <c r="J22" s="26">
        <f>IF(D22&gt;0,G22/D22,0)</f>
        <v>0.85758143969489919</v>
      </c>
      <c r="K22" s="26">
        <f>IF(E22&gt;0,H22/E22,0)</f>
        <v>0.92533624351109034</v>
      </c>
      <c r="L22" s="27">
        <f>IF(I22&gt;0,I22/F22,0)</f>
        <v>0.91555403625818477</v>
      </c>
      <c r="M22" s="53">
        <f>'1 полуг'!M22+'3 кв'!M22</f>
        <v>643774.84</v>
      </c>
      <c r="N22" s="28">
        <f>IF(I22&gt;0,M22/I22,0)</f>
        <v>322.64062453798391</v>
      </c>
    </row>
    <row r="23" spans="1:14" x14ac:dyDescent="0.2">
      <c r="A23" s="22" t="s">
        <v>7</v>
      </c>
      <c r="B23" s="29"/>
      <c r="C23" s="29"/>
      <c r="D23" s="24">
        <f>'1 полуг'!D23+'3 кв'!D23</f>
        <v>125.86</v>
      </c>
      <c r="E23" s="24">
        <f>'1 полуг'!E23+'3 кв'!E23</f>
        <v>813.69599999999991</v>
      </c>
      <c r="F23" s="24">
        <f t="shared" ref="F23:F43" si="0">D23+E23</f>
        <v>939.55599999999993</v>
      </c>
      <c r="G23" s="52">
        <f>'1 полуг'!G23+'3 кв'!G23</f>
        <v>112.018</v>
      </c>
      <c r="H23" s="52">
        <f>'1 полуг'!H23+'3 кв'!H23</f>
        <v>808.18</v>
      </c>
      <c r="I23" s="25">
        <f t="shared" ref="I23:I43" si="1">G23+H23</f>
        <v>920.19799999999998</v>
      </c>
      <c r="J23" s="26">
        <f t="shared" ref="J23:L44" si="2">IF(D23&gt;0,G23/D23,0)</f>
        <v>0.89002065787382811</v>
      </c>
      <c r="K23" s="26">
        <f t="shared" si="2"/>
        <v>0.99322105552933782</v>
      </c>
      <c r="L23" s="27">
        <f t="shared" si="2"/>
        <v>0.9793966511841764</v>
      </c>
      <c r="M23" s="53">
        <f>'1 полуг'!M23+'3 кв'!M23</f>
        <v>215850.72999999998</v>
      </c>
      <c r="N23" s="28">
        <f t="shared" ref="N23:N43" si="3">IF(I23&gt;0,M23/I23,0)</f>
        <v>234.56987517903755</v>
      </c>
    </row>
    <row r="24" spans="1:14" x14ac:dyDescent="0.2">
      <c r="A24" s="22" t="s">
        <v>97</v>
      </c>
      <c r="B24" s="29"/>
      <c r="C24" s="29"/>
      <c r="D24" s="24">
        <f>'1 полуг'!D24+'3 кв'!D24</f>
        <v>125.86</v>
      </c>
      <c r="E24" s="24">
        <f>'1 полуг'!E24+'3 кв'!E24</f>
        <v>847.6</v>
      </c>
      <c r="F24" s="24">
        <f>D24+E24</f>
        <v>973.46</v>
      </c>
      <c r="G24" s="52">
        <f>'1 полуг'!G24+'3 кв'!G24</f>
        <v>119.15600000000001</v>
      </c>
      <c r="H24" s="52">
        <f>'1 полуг'!H24+'3 кв'!H24</f>
        <v>775.98099999999999</v>
      </c>
      <c r="I24" s="25">
        <f>G24+H24</f>
        <v>895.13699999999994</v>
      </c>
      <c r="J24" s="26">
        <f>IF(D24&gt;0,G24/D24,0)</f>
        <v>0.9467344668679486</v>
      </c>
      <c r="K24" s="26">
        <f>IF(E24&gt;0,H24/E24,0)</f>
        <v>0.91550377536573857</v>
      </c>
      <c r="L24" s="27">
        <f>IF(F24&gt;0,I24/F24,0)</f>
        <v>0.91954163499270636</v>
      </c>
      <c r="M24" s="53">
        <f>'1 полуг'!M24+'3 кв'!M24</f>
        <v>257141.92000000004</v>
      </c>
      <c r="N24" s="28">
        <f>IF(I24&gt;0,M24/I24,0)</f>
        <v>287.26543534676819</v>
      </c>
    </row>
    <row r="25" spans="1:14" x14ac:dyDescent="0.2">
      <c r="A25" s="22" t="s">
        <v>8</v>
      </c>
      <c r="B25" s="29"/>
      <c r="C25" s="29"/>
      <c r="D25" s="24">
        <f>'1 полуг'!D25+'3 кв'!D25</f>
        <v>201.376</v>
      </c>
      <c r="E25" s="24">
        <f>'1 полуг'!E25+'3 кв'!E25</f>
        <v>1254.4479999999999</v>
      </c>
      <c r="F25" s="24">
        <f t="shared" si="0"/>
        <v>1455.8239999999998</v>
      </c>
      <c r="G25" s="52">
        <f>'1 полуг'!G25+'3 кв'!G25</f>
        <v>128.31299999999999</v>
      </c>
      <c r="H25" s="52">
        <f>'1 полуг'!H25+'3 кв'!H25</f>
        <v>892.84100000000001</v>
      </c>
      <c r="I25" s="25">
        <f t="shared" si="1"/>
        <v>1021.154</v>
      </c>
      <c r="J25" s="26">
        <f t="shared" si="2"/>
        <v>0.63718119338948032</v>
      </c>
      <c r="K25" s="26">
        <f t="shared" si="2"/>
        <v>0.71174014387204576</v>
      </c>
      <c r="L25" s="27">
        <f t="shared" si="2"/>
        <v>0.70142682082449537</v>
      </c>
      <c r="M25" s="53">
        <f>'1 полуг'!M25+'3 кв'!M25</f>
        <v>224456.27000000002</v>
      </c>
      <c r="N25" s="28">
        <f t="shared" si="3"/>
        <v>219.80648364497424</v>
      </c>
    </row>
    <row r="26" spans="1:14" x14ac:dyDescent="0.2">
      <c r="A26" s="22" t="s">
        <v>35</v>
      </c>
      <c r="B26" s="29"/>
      <c r="C26" s="29"/>
      <c r="D26" s="24">
        <f>'1 полуг'!D26+'3 кв'!D26</f>
        <v>113.27399999999999</v>
      </c>
      <c r="E26" s="24">
        <f>'1 полуг'!E26+'3 кв'!E26</f>
        <v>711.98400000000004</v>
      </c>
      <c r="F26" s="24">
        <f t="shared" si="0"/>
        <v>825.25800000000004</v>
      </c>
      <c r="G26" s="52">
        <f>'1 полуг'!G26+'3 кв'!G26</f>
        <v>99.004999999999995</v>
      </c>
      <c r="H26" s="52">
        <f>'1 полуг'!H26+'3 кв'!H26</f>
        <v>651.61300000000006</v>
      </c>
      <c r="I26" s="25">
        <f t="shared" si="1"/>
        <v>750.61800000000005</v>
      </c>
      <c r="J26" s="26">
        <f t="shared" si="2"/>
        <v>0.87403111040485904</v>
      </c>
      <c r="K26" s="26">
        <f t="shared" si="2"/>
        <v>0.9152073642104317</v>
      </c>
      <c r="L26" s="27">
        <f t="shared" si="2"/>
        <v>0.90955555717121195</v>
      </c>
      <c r="M26" s="53">
        <f>'1 полуг'!M26+'3 кв'!M26</f>
        <v>382011.82</v>
      </c>
      <c r="N26" s="28">
        <f t="shared" si="3"/>
        <v>508.92973523150255</v>
      </c>
    </row>
    <row r="27" spans="1:14" x14ac:dyDescent="0.2">
      <c r="A27" s="22" t="s">
        <v>36</v>
      </c>
      <c r="B27" s="29"/>
      <c r="C27" s="29"/>
      <c r="D27" s="24">
        <f>'1 полуг'!D27+'3 кв'!D27</f>
        <v>56.636999999999993</v>
      </c>
      <c r="E27" s="24">
        <f>'1 полуг'!E27+'3 кв'!E27</f>
        <v>372.94399999999996</v>
      </c>
      <c r="F27" s="24">
        <f t="shared" si="0"/>
        <v>429.58099999999996</v>
      </c>
      <c r="G27" s="52">
        <f>'1 полуг'!G27+'3 кв'!G27</f>
        <v>43.899000000000001</v>
      </c>
      <c r="H27" s="52">
        <f>'1 полуг'!H27+'3 кв'!H27</f>
        <v>329.29899999999998</v>
      </c>
      <c r="I27" s="25">
        <f t="shared" si="1"/>
        <v>373.19799999999998</v>
      </c>
      <c r="J27" s="26">
        <f t="shared" si="2"/>
        <v>0.7750940198103714</v>
      </c>
      <c r="K27" s="26">
        <f t="shared" si="2"/>
        <v>0.88297170620790255</v>
      </c>
      <c r="L27" s="27">
        <f t="shared" si="2"/>
        <v>0.86874885062421292</v>
      </c>
      <c r="M27" s="53">
        <f>'1 полуг'!M27+'3 кв'!M27</f>
        <v>39989.65</v>
      </c>
      <c r="N27" s="28">
        <f t="shared" si="3"/>
        <v>107.15397724532286</v>
      </c>
    </row>
    <row r="28" spans="1:14" x14ac:dyDescent="0.2">
      <c r="A28" s="30" t="s">
        <v>9</v>
      </c>
      <c r="B28" s="29"/>
      <c r="C28" s="29"/>
      <c r="D28" s="24">
        <f>'1 полуг'!D28+'3 кв'!D28</f>
        <v>2454.27</v>
      </c>
      <c r="E28" s="24">
        <f>'1 полуг'!E28+'3 кв'!E28</f>
        <v>15256.8</v>
      </c>
      <c r="F28" s="24">
        <f t="shared" si="0"/>
        <v>17711.07</v>
      </c>
      <c r="G28" s="52">
        <f>'1 полуг'!G28+'3 кв'!G28</f>
        <v>2259.482</v>
      </c>
      <c r="H28" s="52">
        <f>'1 полуг'!H28+'3 кв'!H28</f>
        <v>15369.421999999999</v>
      </c>
      <c r="I28" s="25">
        <f t="shared" si="1"/>
        <v>17628.903999999999</v>
      </c>
      <c r="J28" s="26">
        <f t="shared" si="2"/>
        <v>0.92063301918696805</v>
      </c>
      <c r="K28" s="26">
        <f t="shared" si="2"/>
        <v>1.0073817576424937</v>
      </c>
      <c r="L28" s="27">
        <f t="shared" si="2"/>
        <v>0.99536075460150053</v>
      </c>
      <c r="M28" s="53">
        <f>'1 полуг'!M28+'3 кв'!M28</f>
        <v>1099934.1200000001</v>
      </c>
      <c r="N28" s="28">
        <f t="shared" si="3"/>
        <v>62.393789199827751</v>
      </c>
    </row>
    <row r="29" spans="1:14" x14ac:dyDescent="0.2">
      <c r="A29" s="22" t="s">
        <v>10</v>
      </c>
      <c r="B29" s="29"/>
      <c r="C29" s="29"/>
      <c r="D29" s="24">
        <f>'1 полуг'!D29+'3 кв'!D29</f>
        <v>188.79</v>
      </c>
      <c r="E29" s="24">
        <f>'1 полуг'!E29+'3 кв'!E29</f>
        <v>1356.1599999999999</v>
      </c>
      <c r="F29" s="24">
        <f t="shared" si="0"/>
        <v>1544.9499999999998</v>
      </c>
      <c r="G29" s="52">
        <f>'1 полуг'!G29+'3 кв'!G29</f>
        <v>186.31399999999999</v>
      </c>
      <c r="H29" s="52">
        <f>'1 полуг'!H29+'3 кв'!H29</f>
        <v>1266.0610000000001</v>
      </c>
      <c r="I29" s="25">
        <f t="shared" si="1"/>
        <v>1452.3750000000002</v>
      </c>
      <c r="J29" s="26">
        <f t="shared" si="2"/>
        <v>0.98688489856454265</v>
      </c>
      <c r="K29" s="26">
        <f t="shared" si="2"/>
        <v>0.93356314889098657</v>
      </c>
      <c r="L29" s="27">
        <f t="shared" si="2"/>
        <v>0.94007896695685966</v>
      </c>
      <c r="M29" s="53">
        <f>'1 полуг'!M29+'3 кв'!M29</f>
        <v>290850.90000000002</v>
      </c>
      <c r="N29" s="28">
        <f t="shared" si="3"/>
        <v>200.25881745416987</v>
      </c>
    </row>
    <row r="30" spans="1:14" x14ac:dyDescent="0.2">
      <c r="A30" s="22" t="s">
        <v>11</v>
      </c>
      <c r="B30" s="29"/>
      <c r="C30" s="29"/>
      <c r="D30" s="24">
        <f>'1 полуг'!D30+'3 кв'!D30</f>
        <v>56.636999999999993</v>
      </c>
      <c r="E30" s="24">
        <f>'1 полуг'!E30+'3 кв'!E30</f>
        <v>372.94399999999996</v>
      </c>
      <c r="F30" s="24">
        <f t="shared" si="0"/>
        <v>429.58099999999996</v>
      </c>
      <c r="G30" s="52">
        <f>'1 полуг'!G30+'3 кв'!G30</f>
        <v>42.878999999999998</v>
      </c>
      <c r="H30" s="52">
        <f>'1 полуг'!H30+'3 кв'!H30</f>
        <v>373.86500000000001</v>
      </c>
      <c r="I30" s="25">
        <f t="shared" si="1"/>
        <v>416.74400000000003</v>
      </c>
      <c r="J30" s="26">
        <f t="shared" si="2"/>
        <v>0.7570845913448806</v>
      </c>
      <c r="K30" s="26">
        <f t="shared" si="2"/>
        <v>1.0024695396627914</v>
      </c>
      <c r="L30" s="27">
        <f t="shared" si="2"/>
        <v>0.97011739346013925</v>
      </c>
      <c r="M30" s="53">
        <f>'1 полуг'!M30+'3 кв'!M30</f>
        <v>73582.13</v>
      </c>
      <c r="N30" s="28">
        <f t="shared" si="3"/>
        <v>176.56434165818823</v>
      </c>
    </row>
    <row r="31" spans="1:14" x14ac:dyDescent="0.2">
      <c r="A31" s="22" t="s">
        <v>12</v>
      </c>
      <c r="B31" s="29"/>
      <c r="C31" s="29"/>
      <c r="D31" s="24">
        <f>'1 полуг'!D31+'3 кв'!D31</f>
        <v>25.172000000000001</v>
      </c>
      <c r="E31" s="24">
        <f>'1 полуг'!E31+'3 кв'!E31</f>
        <v>203.42399999999998</v>
      </c>
      <c r="F31" s="24">
        <f t="shared" si="0"/>
        <v>228.59599999999998</v>
      </c>
      <c r="G31" s="52">
        <f>'1 полуг'!G31+'3 кв'!G31</f>
        <v>27.056000000000001</v>
      </c>
      <c r="H31" s="52">
        <f>'1 полуг'!H31+'3 кв'!H31</f>
        <v>204.04500000000002</v>
      </c>
      <c r="I31" s="25">
        <f t="shared" si="1"/>
        <v>231.10100000000003</v>
      </c>
      <c r="J31" s="26">
        <f t="shared" si="2"/>
        <v>1.0748450659462896</v>
      </c>
      <c r="K31" s="26">
        <f t="shared" si="2"/>
        <v>1.0030527371401607</v>
      </c>
      <c r="L31" s="27">
        <f t="shared" si="2"/>
        <v>1.0109581969938235</v>
      </c>
      <c r="M31" s="53">
        <f>'1 полуг'!M31+'3 кв'!M31</f>
        <v>104798.65</v>
      </c>
      <c r="N31" s="28">
        <f t="shared" si="3"/>
        <v>453.47553667011385</v>
      </c>
    </row>
    <row r="32" spans="1:14" x14ac:dyDescent="0.2">
      <c r="A32" s="22" t="s">
        <v>13</v>
      </c>
      <c r="B32" s="29"/>
      <c r="C32" s="29"/>
      <c r="D32" s="24">
        <f>'1 полуг'!D32+'3 кв'!D32</f>
        <v>6293</v>
      </c>
      <c r="E32" s="24">
        <f>'1 полуг'!E32+'3 кв'!E32</f>
        <v>33904</v>
      </c>
      <c r="F32" s="24">
        <f t="shared" si="0"/>
        <v>40197</v>
      </c>
      <c r="G32" s="52">
        <f>'1 полуг'!G32+'3 кв'!G32</f>
        <v>6258.2000000000007</v>
      </c>
      <c r="H32" s="52">
        <f>'1 полуг'!H32+'3 кв'!H32</f>
        <v>34742.100000000006</v>
      </c>
      <c r="I32" s="25">
        <f t="shared" si="1"/>
        <v>41000.300000000003</v>
      </c>
      <c r="J32" s="26">
        <f t="shared" si="2"/>
        <v>0.99447004608294942</v>
      </c>
      <c r="K32" s="26">
        <f t="shared" si="2"/>
        <v>1.0247197970740918</v>
      </c>
      <c r="L32" s="27">
        <f t="shared" si="2"/>
        <v>1.0199840784138121</v>
      </c>
      <c r="M32" s="53">
        <f>'1 полуг'!M32+'3 кв'!M32</f>
        <v>265467</v>
      </c>
      <c r="N32" s="28">
        <f t="shared" si="3"/>
        <v>6.474757501774377</v>
      </c>
    </row>
    <row r="33" spans="1:14" x14ac:dyDescent="0.2">
      <c r="A33" s="22" t="s">
        <v>14</v>
      </c>
      <c r="B33" s="29"/>
      <c r="C33" s="29"/>
      <c r="D33" s="24">
        <f>'1 полуг'!D33+'3 кв'!D33</f>
        <v>157.32499999999999</v>
      </c>
      <c r="E33" s="24">
        <f>'1 полуг'!E33+'3 кв'!E33</f>
        <v>983.21600000000001</v>
      </c>
      <c r="F33" s="24">
        <f t="shared" si="0"/>
        <v>1140.5409999999999</v>
      </c>
      <c r="G33" s="52">
        <f>'1 полуг'!G33+'3 кв'!G33</f>
        <v>116.25400000000002</v>
      </c>
      <c r="H33" s="52">
        <f>'1 полуг'!H33+'3 кв'!H33</f>
        <v>930.36599999999999</v>
      </c>
      <c r="I33" s="25">
        <f t="shared" si="1"/>
        <v>1046.6199999999999</v>
      </c>
      <c r="J33" s="26">
        <f t="shared" si="2"/>
        <v>0.73894168123311632</v>
      </c>
      <c r="K33" s="26">
        <f t="shared" si="2"/>
        <v>0.94624782346910541</v>
      </c>
      <c r="L33" s="27">
        <f t="shared" si="2"/>
        <v>0.91765223696473863</v>
      </c>
      <c r="M33" s="53">
        <f>'1 полуг'!M33+'3 кв'!M33</f>
        <v>30123.199999999997</v>
      </c>
      <c r="N33" s="28">
        <f t="shared" si="3"/>
        <v>28.781410636143011</v>
      </c>
    </row>
    <row r="34" spans="1:14" x14ac:dyDescent="0.2">
      <c r="A34" s="22" t="s">
        <v>15</v>
      </c>
      <c r="B34" s="29"/>
      <c r="C34" s="29"/>
      <c r="D34" s="24">
        <f>'1 полуг'!D34+'3 кв'!D34</f>
        <v>188.79</v>
      </c>
      <c r="E34" s="24">
        <f>'1 полуг'!E34+'3 кв'!E34</f>
        <v>1457.8720000000001</v>
      </c>
      <c r="F34" s="24">
        <f t="shared" si="0"/>
        <v>1646.662</v>
      </c>
      <c r="G34" s="52">
        <f>'1 полуг'!G34+'3 кв'!G34</f>
        <v>198.39899999999997</v>
      </c>
      <c r="H34" s="52">
        <f>'1 полуг'!H34+'3 кв'!H34</f>
        <v>1363.076</v>
      </c>
      <c r="I34" s="25">
        <f t="shared" si="1"/>
        <v>1561.4749999999999</v>
      </c>
      <c r="J34" s="26">
        <f t="shared" si="2"/>
        <v>1.0508978229779118</v>
      </c>
      <c r="K34" s="26">
        <f t="shared" si="2"/>
        <v>0.934976458838636</v>
      </c>
      <c r="L34" s="27">
        <f t="shared" si="2"/>
        <v>0.94826685743643802</v>
      </c>
      <c r="M34" s="53">
        <f>'1 полуг'!M34+'3 кв'!M34</f>
        <v>72254.539999999994</v>
      </c>
      <c r="N34" s="28">
        <f t="shared" si="3"/>
        <v>46.273260859123582</v>
      </c>
    </row>
    <row r="35" spans="1:14" x14ac:dyDescent="0.2">
      <c r="A35" s="22" t="s">
        <v>16</v>
      </c>
      <c r="B35" s="29"/>
      <c r="C35" s="29"/>
      <c r="D35" s="24">
        <f>'1 полуг'!D35+'3 кв'!D35</f>
        <v>50.344000000000001</v>
      </c>
      <c r="E35" s="24">
        <f>'1 полуг'!E35+'3 кв'!E35</f>
        <v>406.84799999999996</v>
      </c>
      <c r="F35" s="24">
        <f t="shared" si="0"/>
        <v>457.19199999999995</v>
      </c>
      <c r="G35" s="52">
        <f>'1 полуг'!G35+'3 кв'!G35</f>
        <v>54.317999999999998</v>
      </c>
      <c r="H35" s="52">
        <f>'1 полуг'!H35+'3 кв'!H35</f>
        <v>366.09</v>
      </c>
      <c r="I35" s="25">
        <f t="shared" si="1"/>
        <v>420.40799999999996</v>
      </c>
      <c r="J35" s="26">
        <f t="shared" si="2"/>
        <v>1.0789369140314635</v>
      </c>
      <c r="K35" s="26">
        <f t="shared" si="2"/>
        <v>0.89982008022652193</v>
      </c>
      <c r="L35" s="27">
        <f t="shared" si="2"/>
        <v>0.91954364905772634</v>
      </c>
      <c r="M35" s="53">
        <f>'1 полуг'!M35+'3 кв'!M35</f>
        <v>18570.13</v>
      </c>
      <c r="N35" s="28">
        <f t="shared" si="3"/>
        <v>44.171685600654612</v>
      </c>
    </row>
    <row r="36" spans="1:14" x14ac:dyDescent="0.2">
      <c r="A36" s="22" t="s">
        <v>17</v>
      </c>
      <c r="B36" s="29"/>
      <c r="C36" s="29"/>
      <c r="D36" s="24">
        <f>'1 полуг'!D36+'3 кв'!D36</f>
        <v>157.32499999999999</v>
      </c>
      <c r="E36" s="24">
        <f>'1 полуг'!E36+'3 кв'!E36</f>
        <v>1017.12</v>
      </c>
      <c r="F36" s="24">
        <f t="shared" si="0"/>
        <v>1174.4449999999999</v>
      </c>
      <c r="G36" s="52">
        <f>'1 полуг'!G36+'3 кв'!G36</f>
        <v>145.74700000000001</v>
      </c>
      <c r="H36" s="52">
        <f>'1 полуг'!H36+'3 кв'!H36</f>
        <v>989.86900000000003</v>
      </c>
      <c r="I36" s="25">
        <f t="shared" si="1"/>
        <v>1135.616</v>
      </c>
      <c r="J36" s="26">
        <f t="shared" si="2"/>
        <v>0.92640711902113471</v>
      </c>
      <c r="K36" s="26">
        <f t="shared" si="2"/>
        <v>0.97320768444234707</v>
      </c>
      <c r="L36" s="27">
        <f t="shared" si="2"/>
        <v>0.96693842623537074</v>
      </c>
      <c r="M36" s="53">
        <f>'1 полуг'!M36+'3 кв'!M36</f>
        <v>73693.81</v>
      </c>
      <c r="N36" s="28">
        <f t="shared" si="3"/>
        <v>64.893247365306578</v>
      </c>
    </row>
    <row r="37" spans="1:14" x14ac:dyDescent="0.2">
      <c r="A37" s="22" t="s">
        <v>18</v>
      </c>
      <c r="B37" s="29"/>
      <c r="C37" s="29"/>
      <c r="D37" s="24">
        <f>'1 полуг'!D37+'3 кв'!D37</f>
        <v>75.515999999999991</v>
      </c>
      <c r="E37" s="24">
        <f>'1 полуг'!E37+'3 кв'!E37</f>
        <v>678.07999999999993</v>
      </c>
      <c r="F37" s="24">
        <f t="shared" si="0"/>
        <v>753.59599999999989</v>
      </c>
      <c r="G37" s="52">
        <f>'1 полуг'!G37+'3 кв'!G37</f>
        <v>51.866</v>
      </c>
      <c r="H37" s="52">
        <f>'1 полуг'!H37+'3 кв'!H37</f>
        <v>564.50900000000001</v>
      </c>
      <c r="I37" s="25">
        <f t="shared" si="1"/>
        <v>616.375</v>
      </c>
      <c r="J37" s="26">
        <f t="shared" si="2"/>
        <v>0.68682133587584093</v>
      </c>
      <c r="K37" s="26">
        <f t="shared" si="2"/>
        <v>0.8325109131665881</v>
      </c>
      <c r="L37" s="27">
        <f t="shared" si="2"/>
        <v>0.81791171927664175</v>
      </c>
      <c r="M37" s="53">
        <f>'1 полуг'!M37+'3 кв'!M37</f>
        <v>72372.83</v>
      </c>
      <c r="N37" s="28">
        <f t="shared" si="3"/>
        <v>117.4168809572095</v>
      </c>
    </row>
    <row r="38" spans="1:14" x14ac:dyDescent="0.2">
      <c r="A38" s="22" t="s">
        <v>19</v>
      </c>
      <c r="B38" s="29"/>
      <c r="C38" s="29"/>
      <c r="D38" s="24">
        <f>'1 полуг'!D38+'3 кв'!D38</f>
        <v>56.636999999999993</v>
      </c>
      <c r="E38" s="24">
        <f>'1 полуг'!E38+'3 кв'!E38</f>
        <v>372.94399999999996</v>
      </c>
      <c r="F38" s="24">
        <f t="shared" si="0"/>
        <v>429.58099999999996</v>
      </c>
      <c r="G38" s="52">
        <f>'1 полуг'!G38+'3 кв'!G38</f>
        <v>53.995000000000005</v>
      </c>
      <c r="H38" s="52">
        <f>'1 полуг'!H38+'3 кв'!H38</f>
        <v>362.68200000000002</v>
      </c>
      <c r="I38" s="25">
        <f t="shared" si="1"/>
        <v>416.67700000000002</v>
      </c>
      <c r="J38" s="26">
        <f t="shared" si="2"/>
        <v>0.9533520490138957</v>
      </c>
      <c r="K38" s="26">
        <f t="shared" si="2"/>
        <v>0.97248380453901939</v>
      </c>
      <c r="L38" s="27">
        <f t="shared" si="2"/>
        <v>0.96996142753054737</v>
      </c>
      <c r="M38" s="53">
        <f>'1 полуг'!M38+'3 кв'!M38</f>
        <v>57615.39</v>
      </c>
      <c r="N38" s="28">
        <f t="shared" si="3"/>
        <v>138.27350681703092</v>
      </c>
    </row>
    <row r="39" spans="1:14" x14ac:dyDescent="0.2">
      <c r="A39" s="22" t="s">
        <v>20</v>
      </c>
      <c r="B39" s="29"/>
      <c r="C39" s="29"/>
      <c r="D39" s="24">
        <f>'1 полуг'!D39+'3 кв'!D39</f>
        <v>597.83500000000004</v>
      </c>
      <c r="E39" s="24">
        <f>'1 полуг'!E39+'3 кв'!E39</f>
        <v>3390.4</v>
      </c>
      <c r="F39" s="24">
        <f t="shared" si="0"/>
        <v>3988.2350000000001</v>
      </c>
      <c r="G39" s="52">
        <f>'1 полуг'!G39+'3 кв'!G39</f>
        <v>513.36300000000006</v>
      </c>
      <c r="H39" s="52">
        <f>'1 полуг'!H39+'3 кв'!H39</f>
        <v>3082.9369999999999</v>
      </c>
      <c r="I39" s="25">
        <f t="shared" si="1"/>
        <v>3596.3</v>
      </c>
      <c r="J39" s="26">
        <f t="shared" si="2"/>
        <v>0.85870348842071809</v>
      </c>
      <c r="K39" s="26">
        <f t="shared" si="2"/>
        <v>0.90931365030674838</v>
      </c>
      <c r="L39" s="27">
        <f t="shared" si="2"/>
        <v>0.90172720514212434</v>
      </c>
      <c r="M39" s="53">
        <f>'1 полуг'!M39+'3 кв'!M39</f>
        <v>259911.2</v>
      </c>
      <c r="N39" s="28">
        <f t="shared" si="3"/>
        <v>72.271834941467617</v>
      </c>
    </row>
    <row r="40" spans="1:14" x14ac:dyDescent="0.2">
      <c r="A40" s="22" t="s">
        <v>21</v>
      </c>
      <c r="B40" s="29"/>
      <c r="C40" s="29"/>
      <c r="D40" s="24">
        <f>'1 полуг'!D40+'3 кв'!D40</f>
        <v>629.29999999999995</v>
      </c>
      <c r="E40" s="24">
        <f>'1 полуг'!E40+'3 кв'!E40</f>
        <v>3390.4</v>
      </c>
      <c r="F40" s="24">
        <f t="shared" si="0"/>
        <v>4019.7</v>
      </c>
      <c r="G40" s="52">
        <f>'1 полуг'!G40+'3 кв'!G40</f>
        <v>629.20000000000005</v>
      </c>
      <c r="H40" s="52">
        <f>'1 полуг'!H40+'3 кв'!H40</f>
        <v>3408.6</v>
      </c>
      <c r="I40" s="25">
        <f t="shared" si="1"/>
        <v>4037.8</v>
      </c>
      <c r="J40" s="26">
        <f t="shared" si="2"/>
        <v>0.99984109327824577</v>
      </c>
      <c r="K40" s="26">
        <f t="shared" si="2"/>
        <v>1.0053680981595092</v>
      </c>
      <c r="L40" s="27">
        <f t="shared" si="2"/>
        <v>1.0045028235938007</v>
      </c>
      <c r="M40" s="53">
        <f>'1 полуг'!M40+'3 кв'!M40</f>
        <v>172112.59</v>
      </c>
      <c r="N40" s="28">
        <f t="shared" si="3"/>
        <v>42.625338055376687</v>
      </c>
    </row>
    <row r="41" spans="1:14" x14ac:dyDescent="0.2">
      <c r="A41" s="22" t="s">
        <v>22</v>
      </c>
      <c r="B41" s="29"/>
      <c r="C41" s="29"/>
      <c r="D41" s="24">
        <f>'1 полуг'!D41+'3 кв'!D41</f>
        <v>755.16</v>
      </c>
      <c r="E41" s="24">
        <f>'1 полуг'!E41+'3 кв'!E41</f>
        <v>4746.5600000000004</v>
      </c>
      <c r="F41" s="24">
        <f t="shared" si="0"/>
        <v>5501.72</v>
      </c>
      <c r="G41" s="52">
        <f>'1 полуг'!G41+'3 кв'!G41</f>
        <v>511.327</v>
      </c>
      <c r="H41" s="52">
        <f>'1 полуг'!H41+'3 кв'!H41</f>
        <v>3736.8610000000003</v>
      </c>
      <c r="I41" s="25">
        <f t="shared" si="1"/>
        <v>4248.1880000000001</v>
      </c>
      <c r="J41" s="26">
        <f t="shared" si="2"/>
        <v>0.67711081095397008</v>
      </c>
      <c r="K41" s="26">
        <f t="shared" si="2"/>
        <v>0.78727773376929822</v>
      </c>
      <c r="L41" s="27">
        <f t="shared" si="2"/>
        <v>0.77215634383429177</v>
      </c>
      <c r="M41" s="53">
        <f>'1 полуг'!M41+'3 кв'!M41</f>
        <v>145865.34</v>
      </c>
      <c r="N41" s="28">
        <f t="shared" si="3"/>
        <v>34.335895680699629</v>
      </c>
    </row>
    <row r="42" spans="1:14" x14ac:dyDescent="0.2">
      <c r="A42" s="22" t="s">
        <v>23</v>
      </c>
      <c r="B42" s="29"/>
      <c r="C42" s="29"/>
      <c r="D42" s="24">
        <f>'1 полуг'!D42+'3 кв'!D42</f>
        <v>1132.74</v>
      </c>
      <c r="E42" s="24">
        <f>'1 полуг'!E42+'3 кв'!E42</f>
        <v>7458.8799999999992</v>
      </c>
      <c r="F42" s="24">
        <f t="shared" si="0"/>
        <v>8591.619999999999</v>
      </c>
      <c r="G42" s="52">
        <f>'1 полуг'!G42+'3 кв'!G42</f>
        <v>899.94599999999991</v>
      </c>
      <c r="H42" s="52">
        <f>'1 полуг'!H42+'3 кв'!H42</f>
        <v>6493.8230000000003</v>
      </c>
      <c r="I42" s="25">
        <f t="shared" si="1"/>
        <v>7393.7690000000002</v>
      </c>
      <c r="J42" s="26">
        <f t="shared" si="2"/>
        <v>0.79448593675512469</v>
      </c>
      <c r="K42" s="26">
        <f t="shared" si="2"/>
        <v>0.87061636599596737</v>
      </c>
      <c r="L42" s="27">
        <f t="shared" si="2"/>
        <v>0.86057914572571892</v>
      </c>
      <c r="M42" s="53">
        <f>'1 полуг'!M42+'3 кв'!M42</f>
        <v>373815.57</v>
      </c>
      <c r="N42" s="28">
        <f t="shared" si="3"/>
        <v>50.558188929083393</v>
      </c>
    </row>
    <row r="43" spans="1:14" x14ac:dyDescent="0.2">
      <c r="A43" s="22" t="s">
        <v>24</v>
      </c>
      <c r="B43" s="29"/>
      <c r="C43" s="29"/>
      <c r="D43" s="24">
        <f>'1 полуг'!D43+'3 кв'!D43</f>
        <v>251.72</v>
      </c>
      <c r="E43" s="24">
        <f>'1 полуг'!E43+'3 кв'!E43</f>
        <v>1695.2</v>
      </c>
      <c r="F43" s="24">
        <f t="shared" si="0"/>
        <v>1946.92</v>
      </c>
      <c r="G43" s="52">
        <f>'1 полуг'!G43+'3 кв'!G43</f>
        <v>244.45</v>
      </c>
      <c r="H43" s="52">
        <f>'1 полуг'!H43+'3 кв'!H43</f>
        <v>1731.38</v>
      </c>
      <c r="I43" s="25">
        <f t="shared" si="1"/>
        <v>1975.8300000000002</v>
      </c>
      <c r="J43" s="26">
        <f t="shared" si="2"/>
        <v>0.97111870332115047</v>
      </c>
      <c r="K43" s="26">
        <f t="shared" si="2"/>
        <v>1.021342614440774</v>
      </c>
      <c r="L43" s="27">
        <f t="shared" si="2"/>
        <v>1.0148490949807902</v>
      </c>
      <c r="M43" s="53">
        <f>'1 полуг'!M43+'3 кв'!M43</f>
        <v>96165.95</v>
      </c>
      <c r="N43" s="28">
        <f t="shared" si="3"/>
        <v>48.671166041612885</v>
      </c>
    </row>
    <row r="44" spans="1:14" x14ac:dyDescent="0.2">
      <c r="A44" s="30" t="s">
        <v>25</v>
      </c>
      <c r="B44" s="29"/>
      <c r="C44" s="29"/>
      <c r="D44" s="24">
        <f>'1 полуг'!D44+'3 кв'!D44</f>
        <v>377.58</v>
      </c>
      <c r="E44" s="24">
        <f>'1 полуг'!E44+'3 кв'!E44</f>
        <v>2712.3199999999997</v>
      </c>
      <c r="F44" s="24">
        <f>D44+E44</f>
        <v>3089.8999999999996</v>
      </c>
      <c r="G44" s="52">
        <f>'1 полуг'!G44+'3 кв'!G44</f>
        <v>348.12399999999997</v>
      </c>
      <c r="H44" s="52">
        <f>'1 полуг'!H44+'3 кв'!H44</f>
        <v>2464.9859999999999</v>
      </c>
      <c r="I44" s="25">
        <f>G44+H44</f>
        <v>2813.1099999999997</v>
      </c>
      <c r="J44" s="26">
        <f t="shared" si="2"/>
        <v>0.92198739340007407</v>
      </c>
      <c r="K44" s="26">
        <f t="shared" si="2"/>
        <v>0.90881090726757907</v>
      </c>
      <c r="L44" s="27">
        <f t="shared" si="2"/>
        <v>0.91042104922489397</v>
      </c>
      <c r="M44" s="53">
        <f>'1 полуг'!M44+'3 кв'!M44</f>
        <v>172687.46000000002</v>
      </c>
      <c r="N44" s="28">
        <f>IF(I44&gt;0,M44/I44,0)</f>
        <v>61.386671690762199</v>
      </c>
    </row>
    <row r="45" spans="1:14" s="19" customFormat="1" x14ac:dyDescent="0.2">
      <c r="A45" s="42" t="s">
        <v>54</v>
      </c>
      <c r="B45" s="43"/>
      <c r="C45" s="43"/>
      <c r="D45" s="44">
        <f>SUM(D22:D44)</f>
        <v>14385.798000000001</v>
      </c>
      <c r="E45" s="44">
        <f>SUM(E22:E44)</f>
        <v>85268.56</v>
      </c>
      <c r="F45" s="44">
        <f>D45+E45</f>
        <v>99654.357999999993</v>
      </c>
      <c r="G45" s="54">
        <f>'1 полуг'!G45+'3 кв'!G45</f>
        <v>13313.148999999999</v>
      </c>
      <c r="H45" s="54">
        <f>'1 полуг'!H45+'3 кв'!H45</f>
        <v>82634.078999999998</v>
      </c>
      <c r="I45" s="45">
        <f>G45+H45</f>
        <v>95947.228000000003</v>
      </c>
      <c r="J45" s="57">
        <f>IF(G45&gt;0,G45/D45,0)</f>
        <v>0.92543694830137324</v>
      </c>
      <c r="K45" s="57">
        <f>IF(E45&gt;0,H45/E45,0)</f>
        <v>0.96910372357642727</v>
      </c>
      <c r="L45" s="57">
        <f>IF(F45&gt;0,I45/F45,0)</f>
        <v>0.96280012159628792</v>
      </c>
      <c r="M45" s="55">
        <f>'1 полуг'!M45+'3 кв'!M45</f>
        <v>5143046.04</v>
      </c>
      <c r="N45" s="58"/>
    </row>
    <row r="46" spans="1:14" ht="13.5" thickBot="1" x14ac:dyDescent="0.25"/>
    <row r="47" spans="1:14" s="35" customFormat="1" ht="21" customHeight="1" thickBot="1" x14ac:dyDescent="0.25">
      <c r="A47" s="31" t="s">
        <v>48</v>
      </c>
      <c r="B47" s="32">
        <f>SUM(B22:B24)</f>
        <v>0</v>
      </c>
      <c r="C47" s="32">
        <f>SUM(C22:C24)</f>
        <v>0</v>
      </c>
      <c r="D47" s="33">
        <f t="shared" ref="D47:I47" si="4">SUM(D22:D24)</f>
        <v>566.37</v>
      </c>
      <c r="E47" s="33">
        <f t="shared" si="4"/>
        <v>3526.0159999999996</v>
      </c>
      <c r="F47" s="33">
        <f t="shared" si="4"/>
        <v>4092.386</v>
      </c>
      <c r="G47" s="33">
        <f t="shared" si="4"/>
        <v>501.012</v>
      </c>
      <c r="H47" s="33">
        <f t="shared" si="4"/>
        <v>3309.6540000000005</v>
      </c>
      <c r="I47" s="33">
        <f t="shared" si="4"/>
        <v>3810.6660000000002</v>
      </c>
      <c r="J47" s="59">
        <f>IF(G47=0,0,G47/D47)</f>
        <v>0.88460193866200543</v>
      </c>
      <c r="K47" s="59">
        <f>IF(H47=0,0,H47/E47)</f>
        <v>0.93863839528805337</v>
      </c>
      <c r="L47" s="59">
        <f>IF(I47&gt;0,I47/F47,0)</f>
        <v>0.93115996389392408</v>
      </c>
      <c r="M47" s="56">
        <f>SUM(M22:M24)</f>
        <v>1116767.49</v>
      </c>
      <c r="N47" s="34">
        <f>IF(M47=0,0,M47/I47)</f>
        <v>293.0635983316302</v>
      </c>
    </row>
  </sheetData>
  <sheetProtection password="CC53" sheet="1" objects="1" scenarios="1" formatCells="0" formatColumns="0" formatRows="0"/>
  <customSheetViews>
    <customSheetView guid="{0721A5A3-9522-4934-9C82-658F39FE139D}">
      <selection activeCell="B12" sqref="B12"/>
      <pageMargins left="0.31496062992125984" right="0.31496062992125984" top="0.74803149606299213" bottom="0.15748031496062992" header="0" footer="0"/>
      <printOptions horizontalCentered="1"/>
      <pageSetup paperSize="9" scale="75" orientation="landscape" verticalDpi="0" r:id="rId1"/>
    </customSheetView>
  </customSheetViews>
  <mergeCells count="19">
    <mergeCell ref="L16:M16"/>
    <mergeCell ref="L17:M17"/>
    <mergeCell ref="A15:B15"/>
    <mergeCell ref="L15:M15"/>
    <mergeCell ref="C8:C10"/>
    <mergeCell ref="D8:F10"/>
    <mergeCell ref="A19:N19"/>
    <mergeCell ref="A20:A21"/>
    <mergeCell ref="B20:C20"/>
    <mergeCell ref="D20:F20"/>
    <mergeCell ref="G20:I20"/>
    <mergeCell ref="J20:L20"/>
    <mergeCell ref="M20:M21"/>
    <mergeCell ref="N20:N21"/>
    <mergeCell ref="A11:B11"/>
    <mergeCell ref="L13:N13"/>
    <mergeCell ref="L14:M14"/>
    <mergeCell ref="E2:G2"/>
    <mergeCell ref="A1:G1"/>
  </mergeCells>
  <phoneticPr fontId="20" type="noConversion"/>
  <printOptions horizontalCentered="1"/>
  <pageMargins left="0.31496062992125984" right="0.31496062992125984" top="0.74803149606299213" bottom="0.15748031496062992" header="0" footer="0"/>
  <pageSetup paperSize="9" scale="75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>
      <selection activeCell="B3" sqref="B3"/>
    </sheetView>
  </sheetViews>
  <sheetFormatPr defaultRowHeight="18" customHeight="1" x14ac:dyDescent="0.2"/>
  <cols>
    <col min="1" max="1" width="13.7109375" customWidth="1"/>
    <col min="2" max="2" width="14.28515625" customWidth="1"/>
  </cols>
  <sheetData>
    <row r="1" spans="1:3" ht="18" customHeight="1" x14ac:dyDescent="0.2">
      <c r="A1" s="117" t="s">
        <v>56</v>
      </c>
      <c r="B1" s="118">
        <f>+янв!B8</f>
        <v>557041.37</v>
      </c>
      <c r="C1" s="118">
        <f>+янв!B5</f>
        <v>4393</v>
      </c>
    </row>
    <row r="2" spans="1:3" ht="18" customHeight="1" x14ac:dyDescent="0.2">
      <c r="A2" s="117" t="s">
        <v>57</v>
      </c>
      <c r="B2" s="118">
        <f>+фев!B8</f>
        <v>652185.64</v>
      </c>
      <c r="C2" s="118">
        <f>+фев!B5</f>
        <v>4694</v>
      </c>
    </row>
    <row r="3" spans="1:3" ht="18" customHeight="1" x14ac:dyDescent="0.2">
      <c r="A3" s="117" t="s">
        <v>58</v>
      </c>
      <c r="B3" s="118">
        <f>+март!B8</f>
        <v>693645.29</v>
      </c>
      <c r="C3" s="118">
        <f>+март!B5</f>
        <v>5779</v>
      </c>
    </row>
    <row r="4" spans="1:3" ht="18" customHeight="1" x14ac:dyDescent="0.2">
      <c r="A4" s="117" t="s">
        <v>59</v>
      </c>
      <c r="B4" s="118">
        <f>+апр!B8</f>
        <v>686275.9</v>
      </c>
      <c r="C4" s="118">
        <f>+апр!B5</f>
        <v>5301</v>
      </c>
    </row>
    <row r="5" spans="1:3" ht="18" customHeight="1" x14ac:dyDescent="0.2">
      <c r="A5" s="117" t="s">
        <v>60</v>
      </c>
      <c r="B5" s="118">
        <f>+май!B8</f>
        <v>655458.16</v>
      </c>
      <c r="C5" s="118">
        <f>+май!B5</f>
        <v>4954</v>
      </c>
    </row>
    <row r="6" spans="1:3" ht="18" customHeight="1" x14ac:dyDescent="0.2">
      <c r="A6" s="117" t="s">
        <v>61</v>
      </c>
      <c r="B6" s="118">
        <f>+июнь!B8</f>
        <v>503743.73</v>
      </c>
      <c r="C6" s="118">
        <f>+июнь!B5</f>
        <v>3838</v>
      </c>
    </row>
    <row r="7" spans="1:3" ht="18" customHeight="1" x14ac:dyDescent="0.2">
      <c r="A7" s="117" t="s">
        <v>62</v>
      </c>
      <c r="B7" s="118">
        <f>+июль!B8</f>
        <v>380810.39</v>
      </c>
      <c r="C7" s="118">
        <f>+июль!B5</f>
        <v>2977</v>
      </c>
    </row>
    <row r="8" spans="1:3" ht="18" customHeight="1" x14ac:dyDescent="0.2">
      <c r="A8" s="117" t="s">
        <v>63</v>
      </c>
      <c r="B8" s="118">
        <f>+авг!B8</f>
        <v>459847.45</v>
      </c>
      <c r="C8" s="118">
        <f>+авг!B5</f>
        <v>3641</v>
      </c>
    </row>
    <row r="9" spans="1:3" ht="18" customHeight="1" x14ac:dyDescent="0.2">
      <c r="A9" s="117" t="s">
        <v>64</v>
      </c>
      <c r="B9" s="118">
        <f>+сент!B8</f>
        <v>611535.71</v>
      </c>
      <c r="C9" s="118">
        <f>+сент!B5</f>
        <v>4620</v>
      </c>
    </row>
    <row r="10" spans="1:3" ht="18" customHeight="1" x14ac:dyDescent="0.2">
      <c r="A10" s="117" t="s">
        <v>65</v>
      </c>
      <c r="B10" s="118">
        <f>+окт!B8</f>
        <v>689141.64</v>
      </c>
      <c r="C10" s="118">
        <f>+окт!B5</f>
        <v>5113</v>
      </c>
    </row>
    <row r="11" spans="1:3" ht="18" customHeight="1" x14ac:dyDescent="0.2">
      <c r="A11" s="117" t="s">
        <v>66</v>
      </c>
      <c r="B11" s="118">
        <f>+нояб!B8</f>
        <v>664849.21</v>
      </c>
      <c r="C11" s="118">
        <f>+нояб!B5</f>
        <v>4963</v>
      </c>
    </row>
    <row r="12" spans="1:3" ht="18" customHeight="1" x14ac:dyDescent="0.2">
      <c r="A12" s="117" t="s">
        <v>67</v>
      </c>
      <c r="B12" s="118">
        <f>+дек!B8</f>
        <v>688694.98</v>
      </c>
      <c r="C12" s="118">
        <f>+дек!B5</f>
        <v>4471</v>
      </c>
    </row>
    <row r="13" spans="1:3" ht="18" customHeight="1" x14ac:dyDescent="0.2">
      <c r="A13" s="119" t="s">
        <v>68</v>
      </c>
      <c r="B13" s="118">
        <f>+'1 кв'!B8</f>
        <v>1902872.3</v>
      </c>
      <c r="C13" s="118">
        <f>+'1 кв'!B5</f>
        <v>14866</v>
      </c>
    </row>
    <row r="14" spans="1:3" ht="18" customHeight="1" x14ac:dyDescent="0.2">
      <c r="A14" s="119" t="s">
        <v>69</v>
      </c>
      <c r="B14" s="118">
        <f>+'2 кв'!B8</f>
        <v>1845477.79</v>
      </c>
      <c r="C14" s="118">
        <f>+'2 кв'!B5</f>
        <v>14093</v>
      </c>
    </row>
    <row r="15" spans="1:3" ht="18" customHeight="1" x14ac:dyDescent="0.2">
      <c r="A15" s="119" t="s">
        <v>70</v>
      </c>
      <c r="B15" s="118">
        <f>+'1 полуг'!B8</f>
        <v>3748350.0900000003</v>
      </c>
      <c r="C15" s="118">
        <f>+'1 полуг'!B5</f>
        <v>28959</v>
      </c>
    </row>
    <row r="16" spans="1:3" ht="18" customHeight="1" x14ac:dyDescent="0.2">
      <c r="A16" s="120" t="s">
        <v>71</v>
      </c>
      <c r="B16" s="121">
        <f>+'3 кв'!B8</f>
        <v>1452193.55</v>
      </c>
      <c r="C16" s="121">
        <f>+'3 кв'!B5</f>
        <v>11238</v>
      </c>
    </row>
    <row r="17" spans="1:3" ht="18" customHeight="1" x14ac:dyDescent="0.2">
      <c r="A17" s="120" t="s">
        <v>72</v>
      </c>
      <c r="B17" s="121">
        <f>+'9 мес'!B8</f>
        <v>5200543.6400000006</v>
      </c>
      <c r="C17" s="121">
        <f>+'9 мес'!B5</f>
        <v>40197</v>
      </c>
    </row>
    <row r="18" spans="1:3" ht="18" customHeight="1" x14ac:dyDescent="0.2">
      <c r="A18" s="120" t="s">
        <v>73</v>
      </c>
      <c r="B18" s="121">
        <f>+'4 кв'!B8</f>
        <v>2042685.83</v>
      </c>
      <c r="C18" s="121">
        <f>+'4 кв'!B5</f>
        <v>14547</v>
      </c>
    </row>
    <row r="19" spans="1:3" ht="18" customHeight="1" x14ac:dyDescent="0.2">
      <c r="A19" s="120" t="s">
        <v>74</v>
      </c>
      <c r="B19" s="121">
        <f>+год!B8</f>
        <v>7243229.4700000007</v>
      </c>
      <c r="C19" s="121">
        <f>+год!B5</f>
        <v>54744</v>
      </c>
    </row>
    <row r="20" spans="1:3" ht="18" customHeight="1" x14ac:dyDescent="0.2">
      <c r="B20" t="s">
        <v>95</v>
      </c>
      <c r="C20" t="s">
        <v>96</v>
      </c>
    </row>
  </sheetData>
  <sheetProtection password="CC53" sheet="1"/>
  <customSheetViews>
    <customSheetView guid="{0721A5A3-9522-4934-9C82-658F39FE139D}">
      <selection activeCell="H25" sqref="H2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47"/>
  <sheetViews>
    <sheetView workbookViewId="0">
      <selection activeCell="T16" sqref="T16"/>
    </sheetView>
  </sheetViews>
  <sheetFormatPr defaultRowHeight="12.75" x14ac:dyDescent="0.2"/>
  <cols>
    <col min="1" max="1" width="32.7109375" style="2" customWidth="1"/>
    <col min="2" max="2" width="13.5703125" style="2" customWidth="1"/>
    <col min="3" max="3" width="12.140625" style="2" customWidth="1"/>
    <col min="4" max="12" width="11.28515625" style="2" customWidth="1"/>
    <col min="13" max="13" width="12.5703125" style="2" customWidth="1"/>
    <col min="14" max="14" width="11.28515625" style="2" customWidth="1"/>
    <col min="15" max="15" width="10.42578125" style="2" customWidth="1"/>
    <col min="16" max="16384" width="9.140625" style="2"/>
  </cols>
  <sheetData>
    <row r="1" spans="1:14" ht="24" customHeight="1" x14ac:dyDescent="0.2">
      <c r="A1" s="170" t="s">
        <v>90</v>
      </c>
      <c r="B1" s="170"/>
      <c r="C1" s="170"/>
      <c r="D1" s="170"/>
      <c r="E1" s="170"/>
      <c r="F1" s="170"/>
      <c r="G1" s="170"/>
      <c r="H1" s="113">
        <f>янв!H1</f>
        <v>2023</v>
      </c>
      <c r="I1" s="1" t="s">
        <v>75</v>
      </c>
      <c r="J1" s="1"/>
      <c r="K1" s="1"/>
      <c r="L1" s="1"/>
      <c r="M1" s="1"/>
      <c r="N1" s="1"/>
    </row>
    <row r="2" spans="1:14" x14ac:dyDescent="0.2">
      <c r="A2" s="3" t="s">
        <v>26</v>
      </c>
      <c r="B2" s="50"/>
      <c r="E2" s="168" t="s">
        <v>55</v>
      </c>
      <c r="F2" s="168"/>
      <c r="G2" s="168"/>
    </row>
    <row r="3" spans="1:14" x14ac:dyDescent="0.2">
      <c r="A3" s="3" t="s">
        <v>0</v>
      </c>
      <c r="B3" s="50"/>
    </row>
    <row r="4" spans="1:14" x14ac:dyDescent="0.2">
      <c r="A4" s="4" t="s">
        <v>30</v>
      </c>
      <c r="B4" s="51">
        <f>янв!B4</f>
        <v>40</v>
      </c>
    </row>
    <row r="5" spans="1:14" x14ac:dyDescent="0.2">
      <c r="A5" s="5" t="s">
        <v>28</v>
      </c>
      <c r="B5" s="134">
        <f>B6+B7</f>
        <v>14547</v>
      </c>
    </row>
    <row r="6" spans="1:14" x14ac:dyDescent="0.2">
      <c r="A6" s="6" t="s">
        <v>27</v>
      </c>
      <c r="B6" s="135">
        <f>SUM(окт:дек!B6)</f>
        <v>1657</v>
      </c>
    </row>
    <row r="7" spans="1:14" ht="13.5" thickBot="1" x14ac:dyDescent="0.25">
      <c r="A7" s="7" t="s">
        <v>29</v>
      </c>
      <c r="B7" s="135">
        <f>SUM(окт:дек!B7)</f>
        <v>12890</v>
      </c>
    </row>
    <row r="8" spans="1:14" x14ac:dyDescent="0.2">
      <c r="A8" s="8" t="s">
        <v>31</v>
      </c>
      <c r="B8" s="138">
        <f>SUM(окт:дек!B8)</f>
        <v>2042685.83</v>
      </c>
      <c r="C8" s="171"/>
      <c r="D8" s="168"/>
      <c r="E8" s="168"/>
      <c r="F8" s="168"/>
    </row>
    <row r="9" spans="1:14" x14ac:dyDescent="0.2">
      <c r="A9" s="9" t="s">
        <v>32</v>
      </c>
      <c r="B9" s="138">
        <f>SUM(окт:дек!B9)</f>
        <v>1944691.8319999999</v>
      </c>
      <c r="C9" s="171"/>
      <c r="D9" s="168"/>
      <c r="E9" s="168"/>
      <c r="F9" s="168"/>
    </row>
    <row r="10" spans="1:14" ht="13.5" thickBot="1" x14ac:dyDescent="0.25">
      <c r="A10" s="11" t="s">
        <v>33</v>
      </c>
      <c r="B10" s="139">
        <f>B8-B9</f>
        <v>97993.998000000138</v>
      </c>
      <c r="C10" s="171"/>
      <c r="D10" s="168"/>
      <c r="E10" s="168"/>
      <c r="F10" s="168"/>
    </row>
    <row r="11" spans="1:14" x14ac:dyDescent="0.2">
      <c r="A11" s="172" t="s">
        <v>40</v>
      </c>
      <c r="B11" s="172"/>
    </row>
    <row r="12" spans="1:14" x14ac:dyDescent="0.2">
      <c r="A12" s="3" t="s">
        <v>34</v>
      </c>
      <c r="B12" s="12">
        <v>131</v>
      </c>
    </row>
    <row r="13" spans="1:14" ht="12.75" customHeight="1" x14ac:dyDescent="0.2">
      <c r="A13" s="3" t="s">
        <v>2</v>
      </c>
      <c r="B13" s="125">
        <f>IF(M45&gt;0,B8/B5,0)</f>
        <v>140.4197312160583</v>
      </c>
      <c r="L13" s="176" t="s">
        <v>49</v>
      </c>
      <c r="M13" s="176"/>
      <c r="N13" s="176"/>
    </row>
    <row r="14" spans="1:14" x14ac:dyDescent="0.2">
      <c r="A14" s="13" t="s">
        <v>3</v>
      </c>
      <c r="B14" s="14">
        <f>B13/B12</f>
        <v>1.0719063451607505</v>
      </c>
      <c r="E14" s="40"/>
      <c r="L14" s="169" t="s">
        <v>50</v>
      </c>
      <c r="M14" s="169"/>
      <c r="N14" s="39">
        <v>2</v>
      </c>
    </row>
    <row r="15" spans="1:14" x14ac:dyDescent="0.2">
      <c r="A15" s="180" t="s">
        <v>41</v>
      </c>
      <c r="B15" s="180"/>
      <c r="E15" s="41"/>
      <c r="L15" s="169" t="s">
        <v>53</v>
      </c>
      <c r="M15" s="169"/>
      <c r="N15" s="39">
        <v>1.25</v>
      </c>
    </row>
    <row r="16" spans="1:14" x14ac:dyDescent="0.2">
      <c r="A16" s="3" t="s">
        <v>42</v>
      </c>
      <c r="B16" s="15">
        <f>J45</f>
        <v>0.81641605300242703</v>
      </c>
      <c r="L16" s="169" t="s">
        <v>52</v>
      </c>
      <c r="M16" s="169"/>
      <c r="N16" s="39">
        <v>2.63</v>
      </c>
    </row>
    <row r="17" spans="1:14" ht="13.5" thickBot="1" x14ac:dyDescent="0.25">
      <c r="A17" s="3" t="s">
        <v>43</v>
      </c>
      <c r="B17" s="16">
        <f>K45</f>
        <v>0.93410972489346311</v>
      </c>
      <c r="L17" s="169" t="s">
        <v>51</v>
      </c>
      <c r="M17" s="169"/>
      <c r="N17" s="39">
        <v>8.33</v>
      </c>
    </row>
    <row r="18" spans="1:14" ht="18.75" thickBot="1" x14ac:dyDescent="0.25">
      <c r="A18" s="17" t="s">
        <v>44</v>
      </c>
      <c r="B18" s="18">
        <f>L45</f>
        <v>0.92179660021147736</v>
      </c>
    </row>
    <row r="19" spans="1:14" ht="18.75" customHeight="1" x14ac:dyDescent="0.2">
      <c r="A19" s="174" t="s">
        <v>1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</row>
    <row r="20" spans="1:14" s="19" customFormat="1" ht="39" customHeight="1" x14ac:dyDescent="0.2">
      <c r="A20" s="181"/>
      <c r="B20" s="178" t="s">
        <v>37</v>
      </c>
      <c r="C20" s="178"/>
      <c r="D20" s="177" t="s">
        <v>38</v>
      </c>
      <c r="E20" s="177"/>
      <c r="F20" s="178"/>
      <c r="G20" s="177" t="s">
        <v>39</v>
      </c>
      <c r="H20" s="178"/>
      <c r="I20" s="178"/>
      <c r="J20" s="179" t="s">
        <v>4</v>
      </c>
      <c r="K20" s="180"/>
      <c r="L20" s="180"/>
      <c r="M20" s="173" t="s">
        <v>46</v>
      </c>
      <c r="N20" s="173" t="s">
        <v>47</v>
      </c>
    </row>
    <row r="21" spans="1:14" s="19" customFormat="1" x14ac:dyDescent="0.2">
      <c r="A21" s="181"/>
      <c r="B21" s="46" t="s">
        <v>27</v>
      </c>
      <c r="C21" s="46" t="s">
        <v>29</v>
      </c>
      <c r="D21" s="20" t="s">
        <v>27</v>
      </c>
      <c r="E21" s="20" t="s">
        <v>29</v>
      </c>
      <c r="F21" s="20" t="s">
        <v>5</v>
      </c>
      <c r="G21" s="20" t="s">
        <v>27</v>
      </c>
      <c r="H21" s="20" t="s">
        <v>29</v>
      </c>
      <c r="I21" s="20" t="s">
        <v>5</v>
      </c>
      <c r="J21" s="20" t="s">
        <v>27</v>
      </c>
      <c r="K21" s="20" t="s">
        <v>29</v>
      </c>
      <c r="L21" s="21" t="s">
        <v>45</v>
      </c>
      <c r="M21" s="173"/>
      <c r="N21" s="173"/>
    </row>
    <row r="22" spans="1:14" x14ac:dyDescent="0.2">
      <c r="A22" s="22" t="s">
        <v>6</v>
      </c>
      <c r="B22" s="29"/>
      <c r="C22" s="29"/>
      <c r="D22" s="24">
        <f>SUM(окт:дек!D22)</f>
        <v>82.85</v>
      </c>
      <c r="E22" s="24">
        <f>SUM(окт:дек!E22)</f>
        <v>708.95</v>
      </c>
      <c r="F22" s="24">
        <f>D22+E22</f>
        <v>791.80000000000007</v>
      </c>
      <c r="G22" s="52">
        <f>окт!G22+нояб!G22+дек!G22</f>
        <v>62.4</v>
      </c>
      <c r="H22" s="52">
        <f>окт!H22+нояб!H22+дек!H22</f>
        <v>618.80700000000002</v>
      </c>
      <c r="I22" s="25">
        <f>G22+H22</f>
        <v>681.20699999999999</v>
      </c>
      <c r="J22" s="26">
        <f>IF(G22&gt;0,G22/D22,0)</f>
        <v>0.75316837658418834</v>
      </c>
      <c r="K22" s="26">
        <f>IF(H22&gt;0,H22/E22,0)</f>
        <v>0.87284998942097469</v>
      </c>
      <c r="L22" s="27">
        <f>IF(I22&gt;0,I22/F22,0)</f>
        <v>0.86032710280373825</v>
      </c>
      <c r="M22" s="53">
        <f>окт!M22+нояб!M22+дек!M22</f>
        <v>231725.64</v>
      </c>
      <c r="N22" s="28">
        <f>IF(I22&gt;0,M22/I22,0)</f>
        <v>340.16919967058476</v>
      </c>
    </row>
    <row r="23" spans="1:14" x14ac:dyDescent="0.2">
      <c r="A23" s="22" t="s">
        <v>7</v>
      </c>
      <c r="B23" s="29"/>
      <c r="C23" s="29"/>
      <c r="D23" s="24">
        <f>SUM(окт:дек!D23)</f>
        <v>33.14</v>
      </c>
      <c r="E23" s="24">
        <f>SUM(окт:дек!E23)</f>
        <v>309.36</v>
      </c>
      <c r="F23" s="24">
        <f t="shared" ref="F23:F43" si="0">D23+E23</f>
        <v>342.5</v>
      </c>
      <c r="G23" s="52">
        <f>окт!G23+нояб!G23+дек!G23</f>
        <v>31.490000000000002</v>
      </c>
      <c r="H23" s="52">
        <f>окт!H23+нояб!H23+дек!H23</f>
        <v>355.16499999999996</v>
      </c>
      <c r="I23" s="25">
        <f t="shared" ref="I23:I43" si="1">G23+H23</f>
        <v>386.65499999999997</v>
      </c>
      <c r="J23" s="26">
        <f t="shared" ref="J23:L44" si="2">IF(D23&gt;0,G23/D23,0)</f>
        <v>0.95021122510561262</v>
      </c>
      <c r="K23" s="26">
        <f t="shared" si="2"/>
        <v>1.1480637445047839</v>
      </c>
      <c r="L23" s="27">
        <f t="shared" si="2"/>
        <v>1.1289197080291971</v>
      </c>
      <c r="M23" s="53">
        <f>окт!M23+нояб!M23+дек!M23</f>
        <v>90746.62999999999</v>
      </c>
      <c r="N23" s="28">
        <f t="shared" ref="N23:N43" si="3">IF(I23&gt;0,M23/I23,0)</f>
        <v>234.69664170901709</v>
      </c>
    </row>
    <row r="24" spans="1:14" x14ac:dyDescent="0.2">
      <c r="A24" s="22" t="s">
        <v>97</v>
      </c>
      <c r="B24" s="29"/>
      <c r="C24" s="29"/>
      <c r="D24" s="24">
        <f>SUM(окт:дек!D24)</f>
        <v>33.14</v>
      </c>
      <c r="E24" s="24">
        <f>SUM(окт:дек!E24)</f>
        <v>322.25</v>
      </c>
      <c r="F24" s="24">
        <f>D24+E24</f>
        <v>355.39</v>
      </c>
      <c r="G24" s="52">
        <f>окт!G24+нояб!G24+дек!G24</f>
        <v>26.442</v>
      </c>
      <c r="H24" s="52">
        <f>окт!H24+нояб!H24+дек!H24</f>
        <v>273.93200000000002</v>
      </c>
      <c r="I24" s="25">
        <f>G24+H24</f>
        <v>300.37400000000002</v>
      </c>
      <c r="J24" s="26">
        <f>IF(D24&gt;0,G24/D24,0)</f>
        <v>0.79788774894387449</v>
      </c>
      <c r="K24" s="26">
        <f>IF(E24&gt;0,H24/E24,0)</f>
        <v>0.85006051202482547</v>
      </c>
      <c r="L24" s="27">
        <f>IF(F24&gt;0,I24/F24,0)</f>
        <v>0.84519541911702645</v>
      </c>
      <c r="M24" s="53">
        <f>окт!M24+нояб!M24+дек!M24</f>
        <v>86066.099999999991</v>
      </c>
      <c r="N24" s="28">
        <f>IF(I24&gt;0,M24/I24,0)</f>
        <v>286.5297928582367</v>
      </c>
    </row>
    <row r="25" spans="1:14" x14ac:dyDescent="0.2">
      <c r="A25" s="22" t="s">
        <v>8</v>
      </c>
      <c r="B25" s="29"/>
      <c r="C25" s="29"/>
      <c r="D25" s="24">
        <f>SUM(окт:дек!D25)</f>
        <v>53.024000000000001</v>
      </c>
      <c r="E25" s="24">
        <f>SUM(окт:дек!E25)</f>
        <v>476.92999999999995</v>
      </c>
      <c r="F25" s="24">
        <f t="shared" si="0"/>
        <v>529.95399999999995</v>
      </c>
      <c r="G25" s="52">
        <f>окт!G25+нояб!G25+дек!G25</f>
        <v>33.977000000000004</v>
      </c>
      <c r="H25" s="52">
        <f>окт!H25+нояб!H25+дек!H25</f>
        <v>355.79</v>
      </c>
      <c r="I25" s="25">
        <f t="shared" si="1"/>
        <v>389.76700000000005</v>
      </c>
      <c r="J25" s="26">
        <f t="shared" si="2"/>
        <v>0.6407853047676525</v>
      </c>
      <c r="K25" s="26">
        <f t="shared" si="2"/>
        <v>0.74600046128362663</v>
      </c>
      <c r="L25" s="27">
        <f t="shared" si="2"/>
        <v>0.73547326749114095</v>
      </c>
      <c r="M25" s="53">
        <f>окт!M25+нояб!M25+дек!M25</f>
        <v>89249.26999999999</v>
      </c>
      <c r="N25" s="28">
        <f t="shared" si="3"/>
        <v>228.98108357044075</v>
      </c>
    </row>
    <row r="26" spans="1:14" x14ac:dyDescent="0.2">
      <c r="A26" s="22" t="s">
        <v>35</v>
      </c>
      <c r="B26" s="29"/>
      <c r="C26" s="29"/>
      <c r="D26" s="24">
        <f>SUM(окт:дек!D26)</f>
        <v>29.826000000000001</v>
      </c>
      <c r="E26" s="24">
        <f>SUM(окт:дек!E26)</f>
        <v>270.69</v>
      </c>
      <c r="F26" s="24">
        <f t="shared" si="0"/>
        <v>300.51600000000002</v>
      </c>
      <c r="G26" s="52">
        <f>окт!G26+нояб!G26+дек!G26</f>
        <v>25.766999999999999</v>
      </c>
      <c r="H26" s="52">
        <f>окт!H26+нояб!H26+дек!H26</f>
        <v>251.923</v>
      </c>
      <c r="I26" s="25">
        <f t="shared" si="1"/>
        <v>277.69</v>
      </c>
      <c r="J26" s="26">
        <f t="shared" si="2"/>
        <v>0.86391068195534093</v>
      </c>
      <c r="K26" s="26">
        <f t="shared" si="2"/>
        <v>0.930669769847427</v>
      </c>
      <c r="L26" s="27">
        <f t="shared" si="2"/>
        <v>0.92404397769170354</v>
      </c>
      <c r="M26" s="53">
        <f>окт!M26+нояб!M26+дек!M26</f>
        <v>139636.4</v>
      </c>
      <c r="N26" s="28">
        <f t="shared" si="3"/>
        <v>502.84994058122368</v>
      </c>
    </row>
    <row r="27" spans="1:14" x14ac:dyDescent="0.2">
      <c r="A27" s="22" t="s">
        <v>36</v>
      </c>
      <c r="B27" s="29"/>
      <c r="C27" s="29"/>
      <c r="D27" s="24">
        <f>SUM(окт:дек!D27)</f>
        <v>14.913</v>
      </c>
      <c r="E27" s="24">
        <f>SUM(окт:дек!E27)</f>
        <v>141.79</v>
      </c>
      <c r="F27" s="24">
        <f t="shared" si="0"/>
        <v>156.703</v>
      </c>
      <c r="G27" s="52">
        <f>окт!G27+нояб!G27+дек!G27</f>
        <v>11.099</v>
      </c>
      <c r="H27" s="52">
        <f>окт!H27+нояб!H27+дек!H27</f>
        <v>133.56100000000001</v>
      </c>
      <c r="I27" s="25">
        <f t="shared" si="1"/>
        <v>144.66</v>
      </c>
      <c r="J27" s="26">
        <f t="shared" si="2"/>
        <v>0.7442499832361027</v>
      </c>
      <c r="K27" s="26">
        <f t="shared" si="2"/>
        <v>0.9419634670992314</v>
      </c>
      <c r="L27" s="27">
        <f t="shared" si="2"/>
        <v>0.9231476104477897</v>
      </c>
      <c r="M27" s="53">
        <f>окт!M27+нояб!M27+дек!M27</f>
        <v>15218.24</v>
      </c>
      <c r="N27" s="28">
        <f t="shared" si="3"/>
        <v>105.20005530208765</v>
      </c>
    </row>
    <row r="28" spans="1:14" x14ac:dyDescent="0.2">
      <c r="A28" s="30" t="s">
        <v>9</v>
      </c>
      <c r="B28" s="29"/>
      <c r="C28" s="29"/>
      <c r="D28" s="24">
        <f>SUM(окт:дек!D28)</f>
        <v>646.23</v>
      </c>
      <c r="E28" s="24">
        <f>SUM(окт:дек!E28)</f>
        <v>5800.5</v>
      </c>
      <c r="F28" s="24">
        <f t="shared" si="0"/>
        <v>6446.73</v>
      </c>
      <c r="G28" s="52">
        <f>окт!G28+нояб!G28+дек!G28</f>
        <v>585.79999999999995</v>
      </c>
      <c r="H28" s="52">
        <f>окт!H28+нояб!H28+дек!H28</f>
        <v>5919.9949999999999</v>
      </c>
      <c r="I28" s="25">
        <f t="shared" si="1"/>
        <v>6505.7950000000001</v>
      </c>
      <c r="J28" s="26">
        <f t="shared" si="2"/>
        <v>0.90648840196214964</v>
      </c>
      <c r="K28" s="26">
        <f t="shared" si="2"/>
        <v>1.0206008102749762</v>
      </c>
      <c r="L28" s="27">
        <f t="shared" si="2"/>
        <v>1.0091620092667135</v>
      </c>
      <c r="M28" s="53">
        <f>окт!M28+нояб!M28+дек!M28</f>
        <v>403180.54000000004</v>
      </c>
      <c r="N28" s="28">
        <f t="shared" si="3"/>
        <v>61.972524495469045</v>
      </c>
    </row>
    <row r="29" spans="1:14" x14ac:dyDescent="0.2">
      <c r="A29" s="22" t="s">
        <v>10</v>
      </c>
      <c r="B29" s="29"/>
      <c r="C29" s="29"/>
      <c r="D29" s="24">
        <f>SUM(окт:дек!D29)</f>
        <v>49.709999999999994</v>
      </c>
      <c r="E29" s="24">
        <f>SUM(окт:дек!E29)</f>
        <v>515.6</v>
      </c>
      <c r="F29" s="24">
        <f t="shared" si="0"/>
        <v>565.31000000000006</v>
      </c>
      <c r="G29" s="52">
        <f>окт!G29+нояб!G29+дек!G29</f>
        <v>41.301000000000002</v>
      </c>
      <c r="H29" s="52">
        <f>окт!H29+нояб!H29+дек!H29</f>
        <v>535.12099999999998</v>
      </c>
      <c r="I29" s="25">
        <f t="shared" si="1"/>
        <v>576.42200000000003</v>
      </c>
      <c r="J29" s="26">
        <f t="shared" si="2"/>
        <v>0.83083886541943286</v>
      </c>
      <c r="K29" s="26">
        <f t="shared" si="2"/>
        <v>1.0378607447633823</v>
      </c>
      <c r="L29" s="27">
        <f t="shared" si="2"/>
        <v>1.0196564716704108</v>
      </c>
      <c r="M29" s="53">
        <f>окт!M29+нояб!M29+дек!M29</f>
        <v>115869.6</v>
      </c>
      <c r="N29" s="28">
        <f t="shared" si="3"/>
        <v>201.01522842639594</v>
      </c>
    </row>
    <row r="30" spans="1:14" x14ac:dyDescent="0.2">
      <c r="A30" s="22" t="s">
        <v>11</v>
      </c>
      <c r="B30" s="29"/>
      <c r="C30" s="29"/>
      <c r="D30" s="24">
        <f>SUM(окт:дек!D30)</f>
        <v>14.913</v>
      </c>
      <c r="E30" s="24">
        <f>SUM(окт:дек!E30)</f>
        <v>141.79</v>
      </c>
      <c r="F30" s="24">
        <f t="shared" si="0"/>
        <v>156.703</v>
      </c>
      <c r="G30" s="52">
        <f>окт!G30+нояб!G30+дек!G30</f>
        <v>11.584</v>
      </c>
      <c r="H30" s="52">
        <f>окт!H30+нояб!H30+дек!H30</f>
        <v>156.59899999999999</v>
      </c>
      <c r="I30" s="25">
        <f t="shared" si="1"/>
        <v>168.18299999999999</v>
      </c>
      <c r="J30" s="26">
        <f t="shared" si="2"/>
        <v>0.77677194394152749</v>
      </c>
      <c r="K30" s="26">
        <f t="shared" si="2"/>
        <v>1.1044431906340362</v>
      </c>
      <c r="L30" s="27">
        <f t="shared" si="2"/>
        <v>1.0732596057510067</v>
      </c>
      <c r="M30" s="53">
        <f>окт!M30+нояб!M30+дек!M30</f>
        <v>29465.699999999997</v>
      </c>
      <c r="N30" s="28">
        <f t="shared" si="3"/>
        <v>175.20022832271988</v>
      </c>
    </row>
    <row r="31" spans="1:14" x14ac:dyDescent="0.2">
      <c r="A31" s="22" t="s">
        <v>12</v>
      </c>
      <c r="B31" s="29"/>
      <c r="C31" s="29"/>
      <c r="D31" s="24">
        <f>SUM(окт:дек!D31)</f>
        <v>6.6280000000000001</v>
      </c>
      <c r="E31" s="24">
        <f>SUM(окт:дек!E31)</f>
        <v>77.34</v>
      </c>
      <c r="F31" s="24">
        <f t="shared" si="0"/>
        <v>83.968000000000004</v>
      </c>
      <c r="G31" s="52">
        <f>окт!G31+нояб!G31+дек!G31</f>
        <v>6.6120000000000001</v>
      </c>
      <c r="H31" s="52">
        <f>окт!H31+нояб!H31+дек!H31</f>
        <v>72.054999999999993</v>
      </c>
      <c r="I31" s="25">
        <f t="shared" si="1"/>
        <v>78.666999999999987</v>
      </c>
      <c r="J31" s="26">
        <f t="shared" si="2"/>
        <v>0.99758599879299936</v>
      </c>
      <c r="K31" s="26">
        <f t="shared" si="2"/>
        <v>0.93166537367468305</v>
      </c>
      <c r="L31" s="27">
        <f t="shared" si="2"/>
        <v>0.93686880716463394</v>
      </c>
      <c r="M31" s="53">
        <f>окт!M31+нояб!M31+дек!M31</f>
        <v>38100.79</v>
      </c>
      <c r="N31" s="28">
        <f t="shared" si="3"/>
        <v>484.33002402532202</v>
      </c>
    </row>
    <row r="32" spans="1:14" x14ac:dyDescent="0.2">
      <c r="A32" s="22" t="s">
        <v>13</v>
      </c>
      <c r="B32" s="29"/>
      <c r="C32" s="29"/>
      <c r="D32" s="24">
        <f>SUM(окт:дек!D32)</f>
        <v>1657</v>
      </c>
      <c r="E32" s="24">
        <f>SUM(окт:дек!E32)</f>
        <v>12890</v>
      </c>
      <c r="F32" s="24">
        <f t="shared" si="0"/>
        <v>14547</v>
      </c>
      <c r="G32" s="52">
        <f>окт!G32+нояб!G32+дек!G32</f>
        <v>1165</v>
      </c>
      <c r="H32" s="52">
        <f>окт!H32+нояб!H32+дек!H32</f>
        <v>11028</v>
      </c>
      <c r="I32" s="25">
        <f t="shared" si="1"/>
        <v>12193</v>
      </c>
      <c r="J32" s="26">
        <f t="shared" si="2"/>
        <v>0.70307785153892577</v>
      </c>
      <c r="K32" s="26">
        <f t="shared" si="2"/>
        <v>0.85554693560899919</v>
      </c>
      <c r="L32" s="27">
        <f t="shared" si="2"/>
        <v>0.83817969340757548</v>
      </c>
      <c r="M32" s="53">
        <f>окт!M32+нояб!M32+дек!M32</f>
        <v>79132.570000000007</v>
      </c>
      <c r="N32" s="28">
        <f t="shared" si="3"/>
        <v>6.49</v>
      </c>
    </row>
    <row r="33" spans="1:14" x14ac:dyDescent="0.2">
      <c r="A33" s="22" t="s">
        <v>14</v>
      </c>
      <c r="B33" s="29"/>
      <c r="C33" s="29"/>
      <c r="D33" s="24">
        <f>SUM(окт:дек!D33)</f>
        <v>41.424999999999997</v>
      </c>
      <c r="E33" s="24">
        <f>SUM(окт:дек!E33)</f>
        <v>373.81</v>
      </c>
      <c r="F33" s="24">
        <f t="shared" si="0"/>
        <v>415.23500000000001</v>
      </c>
      <c r="G33" s="52">
        <f>окт!G33+нояб!G33+дек!G33</f>
        <v>29.114000000000004</v>
      </c>
      <c r="H33" s="52">
        <f>окт!H33+нояб!H33+дек!H33</f>
        <v>372.88600000000002</v>
      </c>
      <c r="I33" s="25">
        <f t="shared" si="1"/>
        <v>402</v>
      </c>
      <c r="J33" s="26">
        <f t="shared" si="2"/>
        <v>0.70281231140615585</v>
      </c>
      <c r="K33" s="26">
        <f t="shared" si="2"/>
        <v>0.99752815601508793</v>
      </c>
      <c r="L33" s="27">
        <f t="shared" si="2"/>
        <v>0.96812648259419365</v>
      </c>
      <c r="M33" s="53">
        <f>окт!M33+нояб!M33+дек!M33</f>
        <v>11658</v>
      </c>
      <c r="N33" s="28">
        <f t="shared" si="3"/>
        <v>29</v>
      </c>
    </row>
    <row r="34" spans="1:14" x14ac:dyDescent="0.2">
      <c r="A34" s="22" t="s">
        <v>15</v>
      </c>
      <c r="B34" s="29"/>
      <c r="C34" s="29"/>
      <c r="D34" s="24">
        <f>SUM(окт:дек!D34)</f>
        <v>49.709999999999994</v>
      </c>
      <c r="E34" s="24">
        <f>SUM(окт:дек!E34)</f>
        <v>554.27</v>
      </c>
      <c r="F34" s="24">
        <f t="shared" si="0"/>
        <v>603.98</v>
      </c>
      <c r="G34" s="52">
        <f>окт!G34+нояб!G34+дек!G34</f>
        <v>46.611000000000004</v>
      </c>
      <c r="H34" s="52">
        <f>окт!H34+нояб!H34+дек!H34</f>
        <v>536.49299999999994</v>
      </c>
      <c r="I34" s="25">
        <f t="shared" si="1"/>
        <v>583.10399999999993</v>
      </c>
      <c r="J34" s="26">
        <f t="shared" si="2"/>
        <v>0.93765841882920964</v>
      </c>
      <c r="K34" s="26">
        <f t="shared" si="2"/>
        <v>0.96792718350262497</v>
      </c>
      <c r="L34" s="27">
        <f t="shared" si="2"/>
        <v>0.96543594158746959</v>
      </c>
      <c r="M34" s="53">
        <f>окт!M34+нояб!M34+дек!M34</f>
        <v>26044.42</v>
      </c>
      <c r="N34" s="28">
        <f t="shared" si="3"/>
        <v>44.665136922401494</v>
      </c>
    </row>
    <row r="35" spans="1:14" x14ac:dyDescent="0.2">
      <c r="A35" s="22" t="s">
        <v>16</v>
      </c>
      <c r="B35" s="29"/>
      <c r="C35" s="29"/>
      <c r="D35" s="24">
        <f>SUM(окт:дек!D35)</f>
        <v>13.256</v>
      </c>
      <c r="E35" s="24">
        <f>SUM(окт:дек!E35)</f>
        <v>154.68</v>
      </c>
      <c r="F35" s="24">
        <f t="shared" si="0"/>
        <v>167.93600000000001</v>
      </c>
      <c r="G35" s="52">
        <f>окт!G35+нояб!G35+дек!G35</f>
        <v>9.3520000000000003</v>
      </c>
      <c r="H35" s="52">
        <f>окт!H35+нояб!H35+дек!H35</f>
        <v>121.93799999999999</v>
      </c>
      <c r="I35" s="25">
        <f t="shared" si="1"/>
        <v>131.29</v>
      </c>
      <c r="J35" s="26">
        <f t="shared" si="2"/>
        <v>0.70549185274592641</v>
      </c>
      <c r="K35" s="26">
        <f t="shared" si="2"/>
        <v>0.78832428238944907</v>
      </c>
      <c r="L35" s="27">
        <f t="shared" si="2"/>
        <v>0.78178591844512191</v>
      </c>
      <c r="M35" s="53">
        <f>окт!M35+нояб!M35+дек!M35</f>
        <v>4839.96</v>
      </c>
      <c r="N35" s="28">
        <f t="shared" si="3"/>
        <v>36.864650773097722</v>
      </c>
    </row>
    <row r="36" spans="1:14" x14ac:dyDescent="0.2">
      <c r="A36" s="22" t="s">
        <v>17</v>
      </c>
      <c r="B36" s="29"/>
      <c r="C36" s="29"/>
      <c r="D36" s="24">
        <f>SUM(окт:дек!D36)</f>
        <v>41.424999999999997</v>
      </c>
      <c r="E36" s="24">
        <f>SUM(окт:дек!E36)</f>
        <v>386.7</v>
      </c>
      <c r="F36" s="24">
        <f t="shared" si="0"/>
        <v>428.125</v>
      </c>
      <c r="G36" s="52">
        <f>окт!G36+нояб!G36+дек!G36</f>
        <v>38.314</v>
      </c>
      <c r="H36" s="52">
        <f>окт!H36+нояб!H36+дек!H36</f>
        <v>384.69</v>
      </c>
      <c r="I36" s="25">
        <f t="shared" si="1"/>
        <v>423.00400000000002</v>
      </c>
      <c r="J36" s="26">
        <f t="shared" si="2"/>
        <v>0.92490042245021131</v>
      </c>
      <c r="K36" s="26">
        <f t="shared" si="2"/>
        <v>0.99480217222653222</v>
      </c>
      <c r="L36" s="27">
        <f t="shared" si="2"/>
        <v>0.98803854014598547</v>
      </c>
      <c r="M36" s="53">
        <f>окт!M36+нояб!M36+дек!M36</f>
        <v>27072.281999999999</v>
      </c>
      <c r="N36" s="28">
        <f t="shared" si="3"/>
        <v>64.000061465139808</v>
      </c>
    </row>
    <row r="37" spans="1:14" x14ac:dyDescent="0.2">
      <c r="A37" s="22" t="s">
        <v>18</v>
      </c>
      <c r="B37" s="29"/>
      <c r="C37" s="29"/>
      <c r="D37" s="24">
        <f>SUM(окт:дек!D37)</f>
        <v>19.884</v>
      </c>
      <c r="E37" s="24">
        <f>SUM(окт:дек!E37)</f>
        <v>257.8</v>
      </c>
      <c r="F37" s="24">
        <f t="shared" si="0"/>
        <v>277.68400000000003</v>
      </c>
      <c r="G37" s="52">
        <f>окт!G37+нояб!G37+дек!G37</f>
        <v>11.100999999999999</v>
      </c>
      <c r="H37" s="52">
        <f>окт!H37+нояб!H37+дек!H37</f>
        <v>209.999</v>
      </c>
      <c r="I37" s="25">
        <f t="shared" si="1"/>
        <v>221.1</v>
      </c>
      <c r="J37" s="26">
        <f t="shared" si="2"/>
        <v>0.55828807081070198</v>
      </c>
      <c r="K37" s="26">
        <f t="shared" si="2"/>
        <v>0.81458107059736229</v>
      </c>
      <c r="L37" s="27">
        <f t="shared" si="2"/>
        <v>0.79622880684519082</v>
      </c>
      <c r="M37" s="53">
        <f>окт!M37+нояб!M37+дек!M37</f>
        <v>25527.48</v>
      </c>
      <c r="N37" s="28">
        <f t="shared" si="3"/>
        <v>115.45671641791044</v>
      </c>
    </row>
    <row r="38" spans="1:14" x14ac:dyDescent="0.2">
      <c r="A38" s="22" t="s">
        <v>19</v>
      </c>
      <c r="B38" s="29"/>
      <c r="C38" s="29"/>
      <c r="D38" s="24">
        <f>SUM(окт:дек!D38)</f>
        <v>14.913</v>
      </c>
      <c r="E38" s="24">
        <f>SUM(окт:дек!E38)</f>
        <v>141.79</v>
      </c>
      <c r="F38" s="24">
        <f t="shared" si="0"/>
        <v>156.703</v>
      </c>
      <c r="G38" s="52">
        <f>окт!G38+нояб!G38+дек!G38</f>
        <v>14.123000000000001</v>
      </c>
      <c r="H38" s="52">
        <f>окт!H38+нояб!H38+дек!H38</f>
        <v>153.755</v>
      </c>
      <c r="I38" s="25">
        <f t="shared" si="1"/>
        <v>167.87799999999999</v>
      </c>
      <c r="J38" s="26">
        <f t="shared" si="2"/>
        <v>0.9470260846241535</v>
      </c>
      <c r="K38" s="26">
        <f t="shared" si="2"/>
        <v>1.0843853586289582</v>
      </c>
      <c r="L38" s="27">
        <f t="shared" si="2"/>
        <v>1.0713132486295731</v>
      </c>
      <c r="M38" s="53">
        <f>окт!M38+нояб!M38+дек!M38</f>
        <v>20020.91</v>
      </c>
      <c r="N38" s="28">
        <f t="shared" si="3"/>
        <v>119.25868785665782</v>
      </c>
    </row>
    <row r="39" spans="1:14" x14ac:dyDescent="0.2">
      <c r="A39" s="22" t="s">
        <v>20</v>
      </c>
      <c r="B39" s="29"/>
      <c r="C39" s="29"/>
      <c r="D39" s="24">
        <f>SUM(окт:дек!D39)</f>
        <v>157.41499999999999</v>
      </c>
      <c r="E39" s="24">
        <f>SUM(окт:дек!E39)</f>
        <v>1289</v>
      </c>
      <c r="F39" s="24">
        <f t="shared" si="0"/>
        <v>1446.415</v>
      </c>
      <c r="G39" s="52">
        <f>окт!G39+нояб!G39+дек!G39</f>
        <v>211.173</v>
      </c>
      <c r="H39" s="52">
        <f>окт!H39+нояб!H39+дек!H39</f>
        <v>1756.921</v>
      </c>
      <c r="I39" s="25">
        <f t="shared" si="1"/>
        <v>1968.0940000000001</v>
      </c>
      <c r="J39" s="26">
        <f t="shared" si="2"/>
        <v>1.3415049391735223</v>
      </c>
      <c r="K39" s="26">
        <f t="shared" si="2"/>
        <v>1.363010861132661</v>
      </c>
      <c r="L39" s="27">
        <f t="shared" si="2"/>
        <v>1.3606703470304167</v>
      </c>
      <c r="M39" s="53">
        <f>окт!M39+нояб!M39+дек!M39</f>
        <v>136424.64000000001</v>
      </c>
      <c r="N39" s="28">
        <f t="shared" si="3"/>
        <v>69.318152486619041</v>
      </c>
    </row>
    <row r="40" spans="1:14" x14ac:dyDescent="0.2">
      <c r="A40" s="22" t="s">
        <v>21</v>
      </c>
      <c r="B40" s="29"/>
      <c r="C40" s="29"/>
      <c r="D40" s="24">
        <f>SUM(окт:дек!D40)</f>
        <v>165.7</v>
      </c>
      <c r="E40" s="24">
        <f>SUM(окт:дек!E40)</f>
        <v>1289</v>
      </c>
      <c r="F40" s="24">
        <f t="shared" si="0"/>
        <v>1454.7</v>
      </c>
      <c r="G40" s="52">
        <f>окт!G40+нояб!G40+дек!G40</f>
        <v>165.6</v>
      </c>
      <c r="H40" s="52">
        <f>окт!H40+нояб!H40+дек!H40</f>
        <v>1293.4000000000001</v>
      </c>
      <c r="I40" s="25">
        <f t="shared" si="1"/>
        <v>1459</v>
      </c>
      <c r="J40" s="26">
        <f t="shared" si="2"/>
        <v>0.99939649969824984</v>
      </c>
      <c r="K40" s="26">
        <f t="shared" si="2"/>
        <v>1.0034134988363073</v>
      </c>
      <c r="L40" s="27">
        <f t="shared" si="2"/>
        <v>1.0029559359318072</v>
      </c>
      <c r="M40" s="53">
        <f>окт!M40+нояб!M40+дек!M40</f>
        <v>58307.86</v>
      </c>
      <c r="N40" s="28">
        <f t="shared" si="3"/>
        <v>39.96426319396847</v>
      </c>
    </row>
    <row r="41" spans="1:14" x14ac:dyDescent="0.2">
      <c r="A41" s="22" t="s">
        <v>22</v>
      </c>
      <c r="B41" s="29"/>
      <c r="C41" s="29"/>
      <c r="D41" s="24">
        <f>SUM(окт:дек!D41)</f>
        <v>198.83999999999997</v>
      </c>
      <c r="E41" s="24">
        <f>SUM(окт:дек!E41)</f>
        <v>1804.6000000000001</v>
      </c>
      <c r="F41" s="24">
        <f t="shared" si="0"/>
        <v>2003.44</v>
      </c>
      <c r="G41" s="52">
        <f>окт!G41+нояб!G41+дек!G41</f>
        <v>139.23399999999998</v>
      </c>
      <c r="H41" s="52">
        <f>окт!H41+нояб!H41+дек!H41</f>
        <v>1441.7140000000002</v>
      </c>
      <c r="I41" s="25">
        <f t="shared" si="1"/>
        <v>1580.9480000000001</v>
      </c>
      <c r="J41" s="26">
        <f t="shared" si="2"/>
        <v>0.70023134178233759</v>
      </c>
      <c r="K41" s="26">
        <f t="shared" si="2"/>
        <v>0.79891056189737342</v>
      </c>
      <c r="L41" s="27">
        <f t="shared" si="2"/>
        <v>0.78911671924290228</v>
      </c>
      <c r="M41" s="53">
        <f>окт!M41+нояб!M41+дек!M41</f>
        <v>48500.35</v>
      </c>
      <c r="N41" s="28">
        <f t="shared" si="3"/>
        <v>30.678017240288735</v>
      </c>
    </row>
    <row r="42" spans="1:14" x14ac:dyDescent="0.2">
      <c r="A42" s="22" t="s">
        <v>23</v>
      </c>
      <c r="B42" s="29"/>
      <c r="C42" s="29"/>
      <c r="D42" s="24">
        <f>SUM(окт:дек!D42)</f>
        <v>298.26</v>
      </c>
      <c r="E42" s="24">
        <f>SUM(окт:дек!E42)</f>
        <v>2835.8</v>
      </c>
      <c r="F42" s="24">
        <f t="shared" si="0"/>
        <v>3134.0600000000004</v>
      </c>
      <c r="G42" s="52">
        <f>окт!G42+нояб!G42+дек!G42</f>
        <v>261.495</v>
      </c>
      <c r="H42" s="52">
        <f>окт!H42+нояб!H42+дек!H42</f>
        <v>2654.6869999999999</v>
      </c>
      <c r="I42" s="25">
        <f t="shared" si="1"/>
        <v>2916.1819999999998</v>
      </c>
      <c r="J42" s="26">
        <f t="shared" si="2"/>
        <v>0.87673506336753171</v>
      </c>
      <c r="K42" s="26">
        <f t="shared" si="2"/>
        <v>0.93613336624585641</v>
      </c>
      <c r="L42" s="27">
        <f t="shared" si="2"/>
        <v>0.93048059067152489</v>
      </c>
      <c r="M42" s="53">
        <f>окт!M42+нояб!M42+дек!M42</f>
        <v>158551.44</v>
      </c>
      <c r="N42" s="28">
        <f t="shared" si="3"/>
        <v>54.369528376486798</v>
      </c>
    </row>
    <row r="43" spans="1:14" x14ac:dyDescent="0.2">
      <c r="A43" s="22" t="s">
        <v>24</v>
      </c>
      <c r="B43" s="29"/>
      <c r="C43" s="29"/>
      <c r="D43" s="24">
        <f>SUM(окт:дек!D43)</f>
        <v>66.28</v>
      </c>
      <c r="E43" s="24">
        <f>SUM(окт:дек!E43)</f>
        <v>644.5</v>
      </c>
      <c r="F43" s="24">
        <f t="shared" si="0"/>
        <v>710.78</v>
      </c>
      <c r="G43" s="52">
        <f>окт!G43+нояб!G43+дек!G43</f>
        <v>64.710000000000008</v>
      </c>
      <c r="H43" s="52">
        <f>окт!H43+нояб!H43+дек!H43</f>
        <v>611.97</v>
      </c>
      <c r="I43" s="25">
        <f t="shared" si="1"/>
        <v>676.68000000000006</v>
      </c>
      <c r="J43" s="26">
        <f t="shared" si="2"/>
        <v>0.97631261315630669</v>
      </c>
      <c r="K43" s="26">
        <f t="shared" si="2"/>
        <v>0.94952676493405741</v>
      </c>
      <c r="L43" s="27">
        <f t="shared" si="2"/>
        <v>0.95202453642477292</v>
      </c>
      <c r="M43" s="53">
        <f>окт!M43+нояб!M43+дек!M43</f>
        <v>33508.009999999995</v>
      </c>
      <c r="N43" s="28">
        <f t="shared" si="3"/>
        <v>49.518250871903987</v>
      </c>
    </row>
    <row r="44" spans="1:14" x14ac:dyDescent="0.2">
      <c r="A44" s="30" t="s">
        <v>25</v>
      </c>
      <c r="B44" s="29"/>
      <c r="C44" s="29"/>
      <c r="D44" s="24">
        <f>SUM(окт:дек!D44)</f>
        <v>99.419999999999987</v>
      </c>
      <c r="E44" s="24">
        <f>SUM(окт:дек!E44)</f>
        <v>1031.2</v>
      </c>
      <c r="F44" s="24">
        <f>D44+E44</f>
        <v>1130.6200000000001</v>
      </c>
      <c r="G44" s="52">
        <f>окт!G44+нояб!G44+дек!G44</f>
        <v>100.20500000000001</v>
      </c>
      <c r="H44" s="52">
        <f>окт!H44+нояб!H44+дек!H44</f>
        <v>1042.895</v>
      </c>
      <c r="I44" s="25">
        <f>G44+H44</f>
        <v>1143.0999999999999</v>
      </c>
      <c r="J44" s="26">
        <f t="shared" si="2"/>
        <v>1.0078957956145647</v>
      </c>
      <c r="K44" s="26">
        <f t="shared" si="2"/>
        <v>1.0113411559348331</v>
      </c>
      <c r="L44" s="27">
        <f t="shared" si="2"/>
        <v>1.0110381914347879</v>
      </c>
      <c r="M44" s="53">
        <f>окт!M44+нояб!M44+дек!M44</f>
        <v>75845</v>
      </c>
      <c r="N44" s="28">
        <f>IF(I44&gt;0,M44/I44,0)</f>
        <v>66.350275566442136</v>
      </c>
    </row>
    <row r="45" spans="1:14" s="19" customFormat="1" x14ac:dyDescent="0.2">
      <c r="A45" s="42" t="s">
        <v>54</v>
      </c>
      <c r="B45" s="43"/>
      <c r="C45" s="43"/>
      <c r="D45" s="44">
        <f>SUM(D22:D44)</f>
        <v>3787.9020000000005</v>
      </c>
      <c r="E45" s="44">
        <f>SUM(E22:E44)</f>
        <v>32418.350000000002</v>
      </c>
      <c r="F45" s="44">
        <f>D45+E45</f>
        <v>36206.252</v>
      </c>
      <c r="G45" s="52">
        <f>окт!G45+нояб!G45+дек!G45</f>
        <v>3092.5039999999999</v>
      </c>
      <c r="H45" s="52">
        <f>окт!H45+нояб!H45+дек!H45</f>
        <v>30282.296000000002</v>
      </c>
      <c r="I45" s="45">
        <f>G45+H45</f>
        <v>33374.800000000003</v>
      </c>
      <c r="J45" s="57">
        <f>IF(G45&gt;0,G45/D45,0)</f>
        <v>0.81641605300242703</v>
      </c>
      <c r="K45" s="57">
        <f>IF(E45&gt;0,H45/E45,0)</f>
        <v>0.93410972489346311</v>
      </c>
      <c r="L45" s="57">
        <f>IF(F45&gt;0,I45/F45,0)</f>
        <v>0.92179660021147736</v>
      </c>
      <c r="M45" s="53">
        <f>окт!M45+нояб!M45+дек!M45</f>
        <v>1944691.8319999999</v>
      </c>
      <c r="N45" s="58"/>
    </row>
    <row r="46" spans="1:14" ht="13.5" thickBot="1" x14ac:dyDescent="0.25"/>
    <row r="47" spans="1:14" s="35" customFormat="1" ht="21" customHeight="1" thickBot="1" x14ac:dyDescent="0.25">
      <c r="A47" s="31" t="s">
        <v>48</v>
      </c>
      <c r="B47" s="32">
        <f>SUM(B22:B24)</f>
        <v>0</v>
      </c>
      <c r="C47" s="32">
        <f>SUM(C22:C24)</f>
        <v>0</v>
      </c>
      <c r="D47" s="33">
        <f t="shared" ref="D47:I47" si="4">SUM(D22:D24)</f>
        <v>149.13</v>
      </c>
      <c r="E47" s="33">
        <f t="shared" si="4"/>
        <v>1340.56</v>
      </c>
      <c r="F47" s="33">
        <f t="shared" si="4"/>
        <v>1489.69</v>
      </c>
      <c r="G47" s="33">
        <f t="shared" si="4"/>
        <v>120.33199999999999</v>
      </c>
      <c r="H47" s="33">
        <f t="shared" si="4"/>
        <v>1247.904</v>
      </c>
      <c r="I47" s="33">
        <f t="shared" si="4"/>
        <v>1368.2360000000001</v>
      </c>
      <c r="J47" s="59">
        <f>IF(G47=0,0,G47/D47)</f>
        <v>0.80689331455776836</v>
      </c>
      <c r="K47" s="59">
        <f>IF(H47=0,0,H47/E47)</f>
        <v>0.93088261622008717</v>
      </c>
      <c r="L47" s="59">
        <f>IF(I47&gt;0,I47/F47,0)</f>
        <v>0.91847028576415235</v>
      </c>
      <c r="M47" s="56">
        <f>SUM(M22:M24)</f>
        <v>408538.37</v>
      </c>
      <c r="N47" s="34">
        <f>IF(M47=0,0,M47/I47)</f>
        <v>298.58764862202133</v>
      </c>
    </row>
  </sheetData>
  <sheetProtection password="CC53" sheet="1" formatCells="0" formatColumns="0" formatRows="0" insertColumns="0" insertRows="0" insertHyperlinks="0" deleteColumns="0" deleteRows="0" sort="0" autoFilter="0" pivotTables="0"/>
  <customSheetViews>
    <customSheetView guid="{0721A5A3-9522-4934-9C82-658F39FE139D}">
      <selection activeCell="B13" sqref="B13"/>
      <pageMargins left="0.7" right="0.7" top="0.75" bottom="0.75" header="0.3" footer="0.3"/>
      <pageSetup paperSize="9" orientation="landscape" verticalDpi="0" r:id="rId1"/>
    </customSheetView>
  </customSheetViews>
  <mergeCells count="19">
    <mergeCell ref="L16:M16"/>
    <mergeCell ref="L17:M17"/>
    <mergeCell ref="A15:B15"/>
    <mergeCell ref="L15:M15"/>
    <mergeCell ref="C8:C10"/>
    <mergeCell ref="D8:F10"/>
    <mergeCell ref="A19:N19"/>
    <mergeCell ref="A20:A21"/>
    <mergeCell ref="B20:C20"/>
    <mergeCell ref="D20:F20"/>
    <mergeCell ref="G20:I20"/>
    <mergeCell ref="J20:L20"/>
    <mergeCell ref="M20:M21"/>
    <mergeCell ref="N20:N21"/>
    <mergeCell ref="A11:B11"/>
    <mergeCell ref="L13:N13"/>
    <mergeCell ref="L14:M14"/>
    <mergeCell ref="E2:G2"/>
    <mergeCell ref="A1:G1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47"/>
  <sheetViews>
    <sheetView tabSelected="1" workbookViewId="0">
      <selection activeCell="S20" sqref="S20"/>
    </sheetView>
  </sheetViews>
  <sheetFormatPr defaultRowHeight="12.75" x14ac:dyDescent="0.2"/>
  <cols>
    <col min="1" max="1" width="32.7109375" style="2" customWidth="1"/>
    <col min="2" max="2" width="14" style="2" customWidth="1"/>
    <col min="3" max="3" width="12.140625" style="2" customWidth="1"/>
    <col min="4" max="8" width="11.28515625" style="2" customWidth="1"/>
    <col min="9" max="9" width="11.85546875" style="2" customWidth="1"/>
    <col min="10" max="12" width="11.28515625" style="2" customWidth="1"/>
    <col min="13" max="13" width="13.5703125" style="2" customWidth="1"/>
    <col min="14" max="14" width="11.28515625" style="2" customWidth="1"/>
    <col min="15" max="15" width="12.7109375" style="2" customWidth="1"/>
    <col min="16" max="16" width="12.140625" style="2" customWidth="1"/>
    <col min="17" max="16384" width="9.140625" style="2"/>
  </cols>
  <sheetData>
    <row r="1" spans="1:14" ht="24" customHeight="1" x14ac:dyDescent="0.2">
      <c r="A1" s="170" t="s">
        <v>89</v>
      </c>
      <c r="B1" s="170"/>
      <c r="C1" s="170"/>
      <c r="D1" s="170"/>
      <c r="E1" s="170"/>
      <c r="F1" s="170"/>
      <c r="G1" s="170"/>
      <c r="H1" s="113">
        <f>янв!H1</f>
        <v>2023</v>
      </c>
      <c r="I1" s="1" t="s">
        <v>74</v>
      </c>
      <c r="J1" s="1"/>
      <c r="K1" s="1"/>
      <c r="L1" s="1"/>
      <c r="M1" s="1"/>
      <c r="N1" s="1"/>
    </row>
    <row r="2" spans="1:14" x14ac:dyDescent="0.2">
      <c r="A2" s="3" t="s">
        <v>26</v>
      </c>
      <c r="B2" s="50"/>
      <c r="E2" s="168" t="s">
        <v>55</v>
      </c>
      <c r="F2" s="168"/>
      <c r="G2" s="168"/>
    </row>
    <row r="3" spans="1:14" x14ac:dyDescent="0.2">
      <c r="A3" s="3" t="s">
        <v>0</v>
      </c>
      <c r="B3" s="50"/>
    </row>
    <row r="4" spans="1:14" x14ac:dyDescent="0.2">
      <c r="A4" s="4" t="s">
        <v>30</v>
      </c>
      <c r="B4" s="51">
        <f>янв!B4</f>
        <v>40</v>
      </c>
    </row>
    <row r="5" spans="1:14" x14ac:dyDescent="0.2">
      <c r="A5" s="5" t="s">
        <v>28</v>
      </c>
      <c r="B5" s="134">
        <f>B6+B7</f>
        <v>54744</v>
      </c>
    </row>
    <row r="6" spans="1:14" x14ac:dyDescent="0.2">
      <c r="A6" s="6" t="s">
        <v>27</v>
      </c>
      <c r="B6" s="135">
        <f>SUM(янв:дек!B6)</f>
        <v>7950</v>
      </c>
    </row>
    <row r="7" spans="1:14" ht="13.5" thickBot="1" x14ac:dyDescent="0.25">
      <c r="A7" s="7" t="s">
        <v>29</v>
      </c>
      <c r="B7" s="137">
        <f>SUM(янв:дек!B7)</f>
        <v>46794</v>
      </c>
    </row>
    <row r="8" spans="1:14" x14ac:dyDescent="0.2">
      <c r="A8" s="8" t="s">
        <v>31</v>
      </c>
      <c r="B8" s="122">
        <f>SUM(янв:дек!B8)</f>
        <v>7243229.4700000007</v>
      </c>
      <c r="D8" s="111"/>
      <c r="G8" s="111"/>
    </row>
    <row r="9" spans="1:14" x14ac:dyDescent="0.2">
      <c r="A9" s="9" t="s">
        <v>32</v>
      </c>
      <c r="B9" s="123">
        <f>SUM(янв:дек!B9)</f>
        <v>7087737.8720000004</v>
      </c>
      <c r="C9" s="110"/>
      <c r="G9" s="107"/>
    </row>
    <row r="10" spans="1:14" ht="13.5" thickBot="1" x14ac:dyDescent="0.25">
      <c r="A10" s="11" t="s">
        <v>33</v>
      </c>
      <c r="B10" s="124">
        <f>B8-B9</f>
        <v>155491.59800000023</v>
      </c>
      <c r="D10" s="107"/>
      <c r="G10" s="107"/>
    </row>
    <row r="11" spans="1:14" x14ac:dyDescent="0.2">
      <c r="A11" s="172" t="s">
        <v>40</v>
      </c>
      <c r="B11" s="172"/>
    </row>
    <row r="12" spans="1:14" x14ac:dyDescent="0.2">
      <c r="A12" s="3" t="s">
        <v>34</v>
      </c>
      <c r="B12" s="12">
        <v>131</v>
      </c>
    </row>
    <row r="13" spans="1:14" ht="12.75" customHeight="1" x14ac:dyDescent="0.2">
      <c r="A13" s="3" t="s">
        <v>2</v>
      </c>
      <c r="B13" s="125">
        <f>IF(M45&gt;0,B8/B5,0)</f>
        <v>132.3109285035803</v>
      </c>
      <c r="L13" s="176" t="s">
        <v>49</v>
      </c>
      <c r="M13" s="176"/>
      <c r="N13" s="176"/>
    </row>
    <row r="14" spans="1:14" x14ac:dyDescent="0.2">
      <c r="A14" s="13" t="s">
        <v>3</v>
      </c>
      <c r="B14" s="14">
        <f>B13/B12</f>
        <v>1.0100070878135901</v>
      </c>
      <c r="E14" s="40"/>
      <c r="L14" s="169" t="s">
        <v>50</v>
      </c>
      <c r="M14" s="169"/>
      <c r="N14" s="39">
        <v>2</v>
      </c>
    </row>
    <row r="15" spans="1:14" x14ac:dyDescent="0.2">
      <c r="A15" s="180" t="s">
        <v>41</v>
      </c>
      <c r="B15" s="180"/>
      <c r="E15" s="41"/>
      <c r="L15" s="169" t="s">
        <v>53</v>
      </c>
      <c r="M15" s="169"/>
      <c r="N15" s="39">
        <v>1.25</v>
      </c>
    </row>
    <row r="16" spans="1:14" x14ac:dyDescent="0.2">
      <c r="A16" s="3" t="s">
        <v>42</v>
      </c>
      <c r="B16" s="15">
        <f>J45</f>
        <v>0.90271397679063692</v>
      </c>
      <c r="L16" s="169" t="s">
        <v>52</v>
      </c>
      <c r="M16" s="169"/>
      <c r="N16" s="39">
        <v>2.63</v>
      </c>
    </row>
    <row r="17" spans="1:16" ht="13.5" thickBot="1" x14ac:dyDescent="0.25">
      <c r="A17" s="3" t="s">
        <v>43</v>
      </c>
      <c r="B17" s="16">
        <f>K45</f>
        <v>0.95946418339983608</v>
      </c>
      <c r="L17" s="169" t="s">
        <v>51</v>
      </c>
      <c r="M17" s="169"/>
      <c r="N17" s="39">
        <v>8.33</v>
      </c>
    </row>
    <row r="18" spans="1:16" ht="18.75" thickBot="1" x14ac:dyDescent="0.25">
      <c r="A18" s="17" t="s">
        <v>44</v>
      </c>
      <c r="B18" s="18">
        <f>L45</f>
        <v>0.95187286440124164</v>
      </c>
    </row>
    <row r="19" spans="1:16" ht="18.75" customHeight="1" x14ac:dyDescent="0.2">
      <c r="A19" s="174" t="s">
        <v>1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</row>
    <row r="20" spans="1:16" s="19" customFormat="1" ht="39" customHeight="1" x14ac:dyDescent="0.2">
      <c r="A20" s="181"/>
      <c r="B20" s="178" t="s">
        <v>37</v>
      </c>
      <c r="C20" s="178"/>
      <c r="D20" s="177" t="s">
        <v>38</v>
      </c>
      <c r="E20" s="177"/>
      <c r="F20" s="178"/>
      <c r="G20" s="177" t="s">
        <v>39</v>
      </c>
      <c r="H20" s="178"/>
      <c r="I20" s="178"/>
      <c r="J20" s="179" t="s">
        <v>4</v>
      </c>
      <c r="K20" s="180"/>
      <c r="L20" s="180"/>
      <c r="M20" s="173" t="s">
        <v>46</v>
      </c>
      <c r="N20" s="173" t="s">
        <v>47</v>
      </c>
    </row>
    <row r="21" spans="1:16" s="19" customFormat="1" x14ac:dyDescent="0.2">
      <c r="A21" s="181"/>
      <c r="B21" s="46" t="s">
        <v>27</v>
      </c>
      <c r="C21" s="46" t="s">
        <v>29</v>
      </c>
      <c r="D21" s="20" t="s">
        <v>27</v>
      </c>
      <c r="E21" s="20" t="s">
        <v>29</v>
      </c>
      <c r="F21" s="20" t="s">
        <v>5</v>
      </c>
      <c r="G21" s="20" t="s">
        <v>27</v>
      </c>
      <c r="H21" s="20" t="s">
        <v>29</v>
      </c>
      <c r="I21" s="20" t="s">
        <v>5</v>
      </c>
      <c r="J21" s="20" t="s">
        <v>27</v>
      </c>
      <c r="K21" s="20" t="s">
        <v>29</v>
      </c>
      <c r="L21" s="21" t="s">
        <v>45</v>
      </c>
      <c r="M21" s="173"/>
      <c r="N21" s="173"/>
    </row>
    <row r="22" spans="1:16" x14ac:dyDescent="0.2">
      <c r="A22" s="22" t="s">
        <v>6</v>
      </c>
      <c r="B22" s="29"/>
      <c r="C22" s="29"/>
      <c r="D22" s="24">
        <f>SUM(янв:дек!D22)</f>
        <v>397.5</v>
      </c>
      <c r="E22" s="24">
        <f>SUM(янв:дек!E22)</f>
        <v>2573.67</v>
      </c>
      <c r="F22" s="24">
        <f>D22+E22</f>
        <v>2971.17</v>
      </c>
      <c r="G22" s="52">
        <f>SUM(янв:дек!G22)</f>
        <v>332.238</v>
      </c>
      <c r="H22" s="52">
        <f>SUM(янв:дек!H22)</f>
        <v>2344.2999999999997</v>
      </c>
      <c r="I22" s="25">
        <f>G22+H22</f>
        <v>2676.5379999999996</v>
      </c>
      <c r="J22" s="26">
        <f>IF(G22&gt;0,G22/D22,0)</f>
        <v>0.83581886792452831</v>
      </c>
      <c r="K22" s="26">
        <f>IF(H22&gt;0,H22/E22,0)</f>
        <v>0.91087824002300199</v>
      </c>
      <c r="L22" s="27">
        <f>IF(I22&gt;0,I22/F22,0)</f>
        <v>0.90083637085727153</v>
      </c>
      <c r="M22" s="53">
        <f>SUM(янв:дек!M22)</f>
        <v>875500.4800000001</v>
      </c>
      <c r="N22" s="28">
        <f>IF(I22&gt;0,M22/I22,0)</f>
        <v>327.10183079784417</v>
      </c>
      <c r="P22" s="112"/>
    </row>
    <row r="23" spans="1:16" x14ac:dyDescent="0.2">
      <c r="A23" s="22" t="s">
        <v>7</v>
      </c>
      <c r="B23" s="29"/>
      <c r="C23" s="29"/>
      <c r="D23" s="24">
        <f>SUM(янв:дек!D23)</f>
        <v>159</v>
      </c>
      <c r="E23" s="24">
        <f>SUM(янв:дек!E23)</f>
        <v>1123.0559999999998</v>
      </c>
      <c r="F23" s="24">
        <f t="shared" ref="F23:F43" si="0">D23+E23</f>
        <v>1282.0559999999998</v>
      </c>
      <c r="G23" s="52">
        <f>SUM(янв:дек!G23)</f>
        <v>143.50800000000004</v>
      </c>
      <c r="H23" s="52">
        <f>SUM(янв:дек!H23)</f>
        <v>1163.345</v>
      </c>
      <c r="I23" s="25">
        <f t="shared" ref="I23:I43" si="1">G23+H23</f>
        <v>1306.8530000000001</v>
      </c>
      <c r="J23" s="26">
        <f t="shared" ref="J23:L44" si="2">IF(D23&gt;0,G23/D23,0)</f>
        <v>0.90256603773584931</v>
      </c>
      <c r="K23" s="26">
        <f t="shared" si="2"/>
        <v>1.0358744354689349</v>
      </c>
      <c r="L23" s="27">
        <f t="shared" si="2"/>
        <v>1.0193415888229533</v>
      </c>
      <c r="M23" s="53">
        <f>SUM(янв:дек!M23)</f>
        <v>306597.35999999993</v>
      </c>
      <c r="N23" s="28">
        <f t="shared" ref="N23:N43" si="3">IF(I23&gt;0,M23/I23,0)</f>
        <v>234.60738124333793</v>
      </c>
      <c r="P23" s="112"/>
    </row>
    <row r="24" spans="1:16" x14ac:dyDescent="0.2">
      <c r="A24" s="22" t="s">
        <v>97</v>
      </c>
      <c r="B24" s="29"/>
      <c r="C24" s="29"/>
      <c r="D24" s="24">
        <f>SUM(янв:дек!D24)</f>
        <v>159</v>
      </c>
      <c r="E24" s="24">
        <f>SUM(янв:дек!E24)</f>
        <v>1169.8500000000001</v>
      </c>
      <c r="F24" s="24">
        <f>D24+E24</f>
        <v>1328.8500000000001</v>
      </c>
      <c r="G24" s="52">
        <f>SUM(янв:дек!G24)</f>
        <v>145.59799999999998</v>
      </c>
      <c r="H24" s="52">
        <f>SUM(янв:дек!H24)</f>
        <v>1049.913</v>
      </c>
      <c r="I24" s="25">
        <f>G24+H24</f>
        <v>1195.511</v>
      </c>
      <c r="J24" s="26">
        <f>IF(D24&gt;0,G24/D24,0)</f>
        <v>0.9157106918238993</v>
      </c>
      <c r="K24" s="26">
        <f>IF(E24&gt;0,H24/E24,0)</f>
        <v>0.89747659956404657</v>
      </c>
      <c r="L24" s="27">
        <f>IF(F24&gt;0,I24/F24,0)</f>
        <v>0.89965835120592985</v>
      </c>
      <c r="M24" s="53">
        <f>SUM(янв:дек!M24)</f>
        <v>343208.01999999996</v>
      </c>
      <c r="N24" s="28">
        <f>IF(I24&gt;0,M24/I24,0)</f>
        <v>287.08060402622812</v>
      </c>
      <c r="P24" s="112"/>
    </row>
    <row r="25" spans="1:16" x14ac:dyDescent="0.2">
      <c r="A25" s="22" t="s">
        <v>8</v>
      </c>
      <c r="B25" s="29"/>
      <c r="C25" s="29"/>
      <c r="D25" s="24">
        <f>SUM(янв:дек!D25)</f>
        <v>254.4</v>
      </c>
      <c r="E25" s="24">
        <f>SUM(янв:дек!E25)</f>
        <v>1731.3779999999999</v>
      </c>
      <c r="F25" s="24">
        <f t="shared" si="0"/>
        <v>1985.778</v>
      </c>
      <c r="G25" s="52">
        <f>SUM(янв:дек!G25)</f>
        <v>162.29000000000005</v>
      </c>
      <c r="H25" s="52">
        <f>SUM(янв:дек!H25)</f>
        <v>1248.6309999999999</v>
      </c>
      <c r="I25" s="25">
        <f t="shared" si="1"/>
        <v>1410.9209999999998</v>
      </c>
      <c r="J25" s="26">
        <f t="shared" si="2"/>
        <v>0.6379323899371071</v>
      </c>
      <c r="K25" s="26">
        <f t="shared" si="2"/>
        <v>0.72117758224951445</v>
      </c>
      <c r="L25" s="27">
        <f t="shared" si="2"/>
        <v>0.71051295764179068</v>
      </c>
      <c r="M25" s="53">
        <f>SUM(янв:дек!M25)</f>
        <v>313705.53999999998</v>
      </c>
      <c r="N25" s="28">
        <f t="shared" si="3"/>
        <v>222.34096735394826</v>
      </c>
      <c r="P25" s="112"/>
    </row>
    <row r="26" spans="1:16" x14ac:dyDescent="0.2">
      <c r="A26" s="22" t="s">
        <v>35</v>
      </c>
      <c r="B26" s="29"/>
      <c r="C26" s="29"/>
      <c r="D26" s="24">
        <f>SUM(янв:дек!D26)</f>
        <v>143.10000000000002</v>
      </c>
      <c r="E26" s="24">
        <f>SUM(янв:дек!E26)</f>
        <v>982.67399999999998</v>
      </c>
      <c r="F26" s="24">
        <f t="shared" si="0"/>
        <v>1125.7739999999999</v>
      </c>
      <c r="G26" s="52">
        <f>SUM(янв:дек!G26)</f>
        <v>124.77199999999999</v>
      </c>
      <c r="H26" s="52">
        <f>SUM(янв:дек!H26)</f>
        <v>903.53599999999983</v>
      </c>
      <c r="I26" s="25">
        <f t="shared" si="1"/>
        <v>1028.3079999999998</v>
      </c>
      <c r="J26" s="26">
        <f t="shared" si="2"/>
        <v>0.87192173305380838</v>
      </c>
      <c r="K26" s="26">
        <f t="shared" si="2"/>
        <v>0.91946667969234952</v>
      </c>
      <c r="L26" s="27">
        <f t="shared" si="2"/>
        <v>0.91342312044868679</v>
      </c>
      <c r="M26" s="53">
        <f>SUM(янв:дек!M26)</f>
        <v>521648.22000000003</v>
      </c>
      <c r="N26" s="28">
        <f t="shared" si="3"/>
        <v>507.28791373790745</v>
      </c>
      <c r="P26" s="112"/>
    </row>
    <row r="27" spans="1:16" x14ac:dyDescent="0.2">
      <c r="A27" s="22" t="s">
        <v>36</v>
      </c>
      <c r="B27" s="29"/>
      <c r="C27" s="29"/>
      <c r="D27" s="24">
        <f>SUM(янв:дек!D27)</f>
        <v>71.550000000000011</v>
      </c>
      <c r="E27" s="24">
        <f>SUM(янв:дек!E27)</f>
        <v>514.73399999999992</v>
      </c>
      <c r="F27" s="24">
        <f t="shared" si="0"/>
        <v>586.28399999999988</v>
      </c>
      <c r="G27" s="52">
        <f>SUM(янв:дек!G27)</f>
        <v>54.998000000000005</v>
      </c>
      <c r="H27" s="52">
        <f>SUM(янв:дек!H27)</f>
        <v>462.86</v>
      </c>
      <c r="I27" s="25">
        <f t="shared" si="1"/>
        <v>517.85800000000006</v>
      </c>
      <c r="J27" s="26">
        <f t="shared" si="2"/>
        <v>0.76866526904262744</v>
      </c>
      <c r="K27" s="26">
        <f t="shared" si="2"/>
        <v>0.8992217339441344</v>
      </c>
      <c r="L27" s="27">
        <f t="shared" si="2"/>
        <v>0.88328864509350447</v>
      </c>
      <c r="M27" s="53">
        <f>SUM(янв:дек!M27)</f>
        <v>55207.89</v>
      </c>
      <c r="N27" s="28">
        <f t="shared" si="3"/>
        <v>106.60816285545457</v>
      </c>
      <c r="P27" s="112"/>
    </row>
    <row r="28" spans="1:16" x14ac:dyDescent="0.2">
      <c r="A28" s="30" t="s">
        <v>9</v>
      </c>
      <c r="B28" s="29"/>
      <c r="C28" s="29"/>
      <c r="D28" s="24">
        <f>SUM(янв:дек!D28)</f>
        <v>3100.5000000000005</v>
      </c>
      <c r="E28" s="24">
        <f>SUM(янв:дек!E28)</f>
        <v>21057.3</v>
      </c>
      <c r="F28" s="24">
        <f t="shared" si="0"/>
        <v>24157.8</v>
      </c>
      <c r="G28" s="52">
        <f>SUM(янв:дек!G28)</f>
        <v>2845.2820000000002</v>
      </c>
      <c r="H28" s="52">
        <f>SUM(янв:дек!H28)</f>
        <v>21289.416999999998</v>
      </c>
      <c r="I28" s="25">
        <f t="shared" si="1"/>
        <v>24134.698999999997</v>
      </c>
      <c r="J28" s="26">
        <f t="shared" si="2"/>
        <v>0.917684889533946</v>
      </c>
      <c r="K28" s="26">
        <f t="shared" si="2"/>
        <v>1.0110231131246645</v>
      </c>
      <c r="L28" s="27">
        <f t="shared" si="2"/>
        <v>0.99904374570532073</v>
      </c>
      <c r="M28" s="53">
        <f>SUM(янв:дек!M28)</f>
        <v>1503114.6600000001</v>
      </c>
      <c r="N28" s="28">
        <f t="shared" si="3"/>
        <v>62.280232291274913</v>
      </c>
      <c r="P28" s="112"/>
    </row>
    <row r="29" spans="1:16" x14ac:dyDescent="0.2">
      <c r="A29" s="22" t="s">
        <v>10</v>
      </c>
      <c r="B29" s="29"/>
      <c r="C29" s="29"/>
      <c r="D29" s="24">
        <f>SUM(янв:дек!D29)</f>
        <v>238.5</v>
      </c>
      <c r="E29" s="24">
        <f>SUM(янв:дек!E29)</f>
        <v>1871.7599999999998</v>
      </c>
      <c r="F29" s="24">
        <f t="shared" si="0"/>
        <v>2110.2599999999998</v>
      </c>
      <c r="G29" s="52">
        <f>SUM(янв:дек!G29)</f>
        <v>227.61499999999998</v>
      </c>
      <c r="H29" s="52">
        <f>SUM(янв:дек!H29)</f>
        <v>1801.1820000000002</v>
      </c>
      <c r="I29" s="25">
        <f t="shared" si="1"/>
        <v>2028.7970000000003</v>
      </c>
      <c r="J29" s="26">
        <f t="shared" si="2"/>
        <v>0.95436058700209636</v>
      </c>
      <c r="K29" s="26">
        <f t="shared" si="2"/>
        <v>0.96229324272342631</v>
      </c>
      <c r="L29" s="27">
        <f t="shared" si="2"/>
        <v>0.96139669993270993</v>
      </c>
      <c r="M29" s="53">
        <f>SUM(янв:дек!M29)</f>
        <v>406720.5</v>
      </c>
      <c r="N29" s="28">
        <f t="shared" si="3"/>
        <v>200.47372901280903</v>
      </c>
      <c r="P29" s="112"/>
    </row>
    <row r="30" spans="1:16" x14ac:dyDescent="0.2">
      <c r="A30" s="22" t="s">
        <v>11</v>
      </c>
      <c r="B30" s="29"/>
      <c r="C30" s="29"/>
      <c r="D30" s="24">
        <f>SUM(янв:дек!D30)</f>
        <v>71.550000000000011</v>
      </c>
      <c r="E30" s="24">
        <f>SUM(янв:дек!E30)</f>
        <v>514.73399999999992</v>
      </c>
      <c r="F30" s="24">
        <f t="shared" si="0"/>
        <v>586.28399999999988</v>
      </c>
      <c r="G30" s="52">
        <f>SUM(янв:дек!G30)</f>
        <v>54.463000000000001</v>
      </c>
      <c r="H30" s="52">
        <f>SUM(янв:дек!H30)</f>
        <v>530.46399999999994</v>
      </c>
      <c r="I30" s="25">
        <f t="shared" si="1"/>
        <v>584.92699999999991</v>
      </c>
      <c r="J30" s="26">
        <f t="shared" si="2"/>
        <v>0.7611879804332633</v>
      </c>
      <c r="K30" s="26">
        <f t="shared" si="2"/>
        <v>1.0305594734367653</v>
      </c>
      <c r="L30" s="27">
        <f t="shared" si="2"/>
        <v>0.99768542208213085</v>
      </c>
      <c r="M30" s="53">
        <f>SUM(янв:дек!M30)</f>
        <v>103047.83000000002</v>
      </c>
      <c r="N30" s="28">
        <f t="shared" si="3"/>
        <v>176.17212062359923</v>
      </c>
      <c r="P30" s="112"/>
    </row>
    <row r="31" spans="1:16" x14ac:dyDescent="0.2">
      <c r="A31" s="22" t="s">
        <v>12</v>
      </c>
      <c r="B31" s="29"/>
      <c r="C31" s="29"/>
      <c r="D31" s="24">
        <f>SUM(янв:дек!D31)</f>
        <v>31.8</v>
      </c>
      <c r="E31" s="24">
        <f>SUM(янв:дек!E31)</f>
        <v>280.76399999999995</v>
      </c>
      <c r="F31" s="24">
        <f t="shared" si="0"/>
        <v>312.56399999999996</v>
      </c>
      <c r="G31" s="52">
        <f>SUM(янв:дек!G31)</f>
        <v>33.667999999999999</v>
      </c>
      <c r="H31" s="52">
        <f>SUM(янв:дек!H31)</f>
        <v>276.10000000000002</v>
      </c>
      <c r="I31" s="25">
        <f t="shared" si="1"/>
        <v>309.76800000000003</v>
      </c>
      <c r="J31" s="26">
        <f t="shared" si="2"/>
        <v>1.0587421383647799</v>
      </c>
      <c r="K31" s="26">
        <f t="shared" si="2"/>
        <v>0.98338818367027137</v>
      </c>
      <c r="L31" s="27">
        <f t="shared" si="2"/>
        <v>0.99105463201136423</v>
      </c>
      <c r="M31" s="53">
        <f>SUM(янв:дек!M31)</f>
        <v>142899.44</v>
      </c>
      <c r="N31" s="28">
        <f t="shared" si="3"/>
        <v>461.3111748147</v>
      </c>
      <c r="P31" s="112"/>
    </row>
    <row r="32" spans="1:16" x14ac:dyDescent="0.2">
      <c r="A32" s="22" t="s">
        <v>13</v>
      </c>
      <c r="B32" s="29"/>
      <c r="C32" s="29"/>
      <c r="D32" s="24">
        <f>SUM(янв:дек!D32)</f>
        <v>7950</v>
      </c>
      <c r="E32" s="24">
        <f>SUM(янв:дек!E32)</f>
        <v>46794</v>
      </c>
      <c r="F32" s="24">
        <f t="shared" si="0"/>
        <v>54744</v>
      </c>
      <c r="G32" s="52">
        <f>SUM(янв:дек!G32)</f>
        <v>7423.1999999999989</v>
      </c>
      <c r="H32" s="52">
        <f>SUM(янв:дек!H32)</f>
        <v>45770.100000000006</v>
      </c>
      <c r="I32" s="25">
        <f t="shared" si="1"/>
        <v>53193.3</v>
      </c>
      <c r="J32" s="26">
        <f t="shared" si="2"/>
        <v>0.93373584905660367</v>
      </c>
      <c r="K32" s="26">
        <f t="shared" si="2"/>
        <v>0.97811898961405319</v>
      </c>
      <c r="L32" s="27">
        <f t="shared" si="2"/>
        <v>0.9716736080666375</v>
      </c>
      <c r="M32" s="53">
        <f>SUM(янв:дек!M32)</f>
        <v>344599.56999999995</v>
      </c>
      <c r="N32" s="28">
        <f t="shared" si="3"/>
        <v>6.4782513963224675</v>
      </c>
      <c r="P32" s="112"/>
    </row>
    <row r="33" spans="1:16" x14ac:dyDescent="0.2">
      <c r="A33" s="22" t="s">
        <v>14</v>
      </c>
      <c r="B33" s="29"/>
      <c r="C33" s="29"/>
      <c r="D33" s="24">
        <f>SUM(янв:дек!D33)</f>
        <v>198.75</v>
      </c>
      <c r="E33" s="24">
        <f>SUM(янв:дек!E33)</f>
        <v>1357.0259999999998</v>
      </c>
      <c r="F33" s="24">
        <f t="shared" si="0"/>
        <v>1555.7759999999998</v>
      </c>
      <c r="G33" s="52">
        <f>SUM(янв:дек!G33)</f>
        <v>145.36799999999999</v>
      </c>
      <c r="H33" s="52">
        <f>SUM(янв:дек!H33)</f>
        <v>1303.2520000000004</v>
      </c>
      <c r="I33" s="25">
        <f t="shared" si="1"/>
        <v>1448.6200000000003</v>
      </c>
      <c r="J33" s="26">
        <f t="shared" si="2"/>
        <v>0.73141132075471693</v>
      </c>
      <c r="K33" s="26">
        <f t="shared" si="2"/>
        <v>0.96037364059347463</v>
      </c>
      <c r="L33" s="27">
        <f t="shared" si="2"/>
        <v>0.93112376074704872</v>
      </c>
      <c r="M33" s="53">
        <f>SUM(янв:дек!M33)</f>
        <v>41781.200000000004</v>
      </c>
      <c r="N33" s="28">
        <f t="shared" si="3"/>
        <v>28.842070384227743</v>
      </c>
      <c r="P33" s="112"/>
    </row>
    <row r="34" spans="1:16" x14ac:dyDescent="0.2">
      <c r="A34" s="22" t="s">
        <v>15</v>
      </c>
      <c r="B34" s="29"/>
      <c r="C34" s="29"/>
      <c r="D34" s="24">
        <f>SUM(янв:дек!D34)</f>
        <v>238.5</v>
      </c>
      <c r="E34" s="24">
        <f>SUM(янв:дек!E34)</f>
        <v>2012.1419999999996</v>
      </c>
      <c r="F34" s="24">
        <f t="shared" si="0"/>
        <v>2250.6419999999998</v>
      </c>
      <c r="G34" s="52">
        <f>SUM(янв:дек!G34)</f>
        <v>245.01</v>
      </c>
      <c r="H34" s="52">
        <f>SUM(янв:дек!H34)</f>
        <v>1899.5690000000004</v>
      </c>
      <c r="I34" s="25">
        <f t="shared" si="1"/>
        <v>2144.5790000000006</v>
      </c>
      <c r="J34" s="26">
        <f t="shared" si="2"/>
        <v>1.0272955974842768</v>
      </c>
      <c r="K34" s="26">
        <f t="shared" si="2"/>
        <v>0.94405315330627804</v>
      </c>
      <c r="L34" s="27">
        <f t="shared" si="2"/>
        <v>0.95287433541185174</v>
      </c>
      <c r="M34" s="53">
        <f>SUM(янв:дек!M34)</f>
        <v>98298.959999999992</v>
      </c>
      <c r="N34" s="28">
        <f t="shared" si="3"/>
        <v>45.836017232286601</v>
      </c>
      <c r="P34" s="112"/>
    </row>
    <row r="35" spans="1:16" x14ac:dyDescent="0.2">
      <c r="A35" s="22" t="s">
        <v>16</v>
      </c>
      <c r="B35" s="29"/>
      <c r="C35" s="29"/>
      <c r="D35" s="24">
        <f>SUM(янв:дек!D35)</f>
        <v>63.6</v>
      </c>
      <c r="E35" s="24">
        <f>SUM(янв:дек!E35)</f>
        <v>561.52799999999991</v>
      </c>
      <c r="F35" s="24">
        <f t="shared" si="0"/>
        <v>625.12799999999993</v>
      </c>
      <c r="G35" s="52">
        <f>SUM(янв:дек!G35)</f>
        <v>63.669999999999995</v>
      </c>
      <c r="H35" s="52">
        <f>SUM(янв:дек!H35)</f>
        <v>488.02800000000008</v>
      </c>
      <c r="I35" s="25">
        <f t="shared" si="1"/>
        <v>551.69800000000009</v>
      </c>
      <c r="J35" s="26">
        <f t="shared" si="2"/>
        <v>1.0011006289308175</v>
      </c>
      <c r="K35" s="26">
        <f t="shared" si="2"/>
        <v>0.86910715048937925</v>
      </c>
      <c r="L35" s="27">
        <f t="shared" si="2"/>
        <v>0.88253605661560541</v>
      </c>
      <c r="M35" s="53">
        <f>SUM(янв:дек!M35)</f>
        <v>23410.09</v>
      </c>
      <c r="N35" s="28">
        <f t="shared" si="3"/>
        <v>42.432798378823193</v>
      </c>
      <c r="P35" s="112"/>
    </row>
    <row r="36" spans="1:16" x14ac:dyDescent="0.2">
      <c r="A36" s="22" t="s">
        <v>17</v>
      </c>
      <c r="B36" s="29"/>
      <c r="C36" s="29"/>
      <c r="D36" s="24">
        <f>SUM(янв:дек!D36)</f>
        <v>198.75</v>
      </c>
      <c r="E36" s="24">
        <f>SUM(янв:дек!E36)</f>
        <v>1403.8200000000002</v>
      </c>
      <c r="F36" s="24">
        <f t="shared" si="0"/>
        <v>1602.5700000000002</v>
      </c>
      <c r="G36" s="52">
        <f>SUM(янв:дек!G36)</f>
        <v>184.06099999999998</v>
      </c>
      <c r="H36" s="52">
        <f>SUM(янв:дек!H36)</f>
        <v>1374.559</v>
      </c>
      <c r="I36" s="25">
        <f t="shared" si="1"/>
        <v>1558.62</v>
      </c>
      <c r="J36" s="26">
        <f t="shared" si="2"/>
        <v>0.92609308176100613</v>
      </c>
      <c r="K36" s="26">
        <f t="shared" si="2"/>
        <v>0.97915615962160374</v>
      </c>
      <c r="L36" s="27">
        <f t="shared" si="2"/>
        <v>0.97257530092289246</v>
      </c>
      <c r="M36" s="53">
        <f>SUM(янв:дек!M36)</f>
        <v>100766.092</v>
      </c>
      <c r="N36" s="28">
        <f t="shared" si="3"/>
        <v>64.650839845504365</v>
      </c>
      <c r="P36" s="112"/>
    </row>
    <row r="37" spans="1:16" x14ac:dyDescent="0.2">
      <c r="A37" s="22" t="s">
        <v>18</v>
      </c>
      <c r="B37" s="29"/>
      <c r="C37" s="29"/>
      <c r="D37" s="24">
        <f>SUM(янв:дек!D37)</f>
        <v>95.399999999999991</v>
      </c>
      <c r="E37" s="24">
        <f>SUM(янв:дек!E37)</f>
        <v>935.87999999999988</v>
      </c>
      <c r="F37" s="24">
        <f t="shared" si="0"/>
        <v>1031.28</v>
      </c>
      <c r="G37" s="52">
        <f>SUM(янв:дек!G37)</f>
        <v>62.966999999999992</v>
      </c>
      <c r="H37" s="52">
        <f>SUM(янв:дек!H37)</f>
        <v>774.50799999999992</v>
      </c>
      <c r="I37" s="25">
        <f t="shared" si="1"/>
        <v>837.47499999999991</v>
      </c>
      <c r="J37" s="26">
        <f t="shared" si="2"/>
        <v>0.66003144654088053</v>
      </c>
      <c r="K37" s="26">
        <f t="shared" si="2"/>
        <v>0.8275719109287516</v>
      </c>
      <c r="L37" s="27">
        <f t="shared" si="2"/>
        <v>0.81207334574509338</v>
      </c>
      <c r="M37" s="53">
        <f>SUM(янв:дек!M37)</f>
        <v>97900.31</v>
      </c>
      <c r="N37" s="28">
        <f t="shared" si="3"/>
        <v>116.89938207110661</v>
      </c>
      <c r="P37" s="112"/>
    </row>
    <row r="38" spans="1:16" x14ac:dyDescent="0.2">
      <c r="A38" s="22" t="s">
        <v>19</v>
      </c>
      <c r="B38" s="29"/>
      <c r="C38" s="29"/>
      <c r="D38" s="24">
        <f>SUM(янв:дек!D38)</f>
        <v>71.550000000000011</v>
      </c>
      <c r="E38" s="24">
        <f>SUM(янв:дек!E38)</f>
        <v>514.73399999999992</v>
      </c>
      <c r="F38" s="24">
        <f t="shared" si="0"/>
        <v>586.28399999999988</v>
      </c>
      <c r="G38" s="52">
        <f>SUM(янв:дек!G38)</f>
        <v>68.118000000000009</v>
      </c>
      <c r="H38" s="52">
        <f>SUM(янв:дек!H38)</f>
        <v>516.43700000000001</v>
      </c>
      <c r="I38" s="25">
        <f t="shared" si="1"/>
        <v>584.55500000000006</v>
      </c>
      <c r="J38" s="26">
        <f t="shared" si="2"/>
        <v>0.95203354297693921</v>
      </c>
      <c r="K38" s="26">
        <f t="shared" si="2"/>
        <v>1.0033085049753856</v>
      </c>
      <c r="L38" s="27">
        <f t="shared" si="2"/>
        <v>0.99705091730287743</v>
      </c>
      <c r="M38" s="53">
        <f>SUM(янв:дек!M38)</f>
        <v>77636.299999999988</v>
      </c>
      <c r="N38" s="28">
        <f t="shared" si="3"/>
        <v>132.81265235948709</v>
      </c>
      <c r="P38" s="112"/>
    </row>
    <row r="39" spans="1:16" x14ac:dyDescent="0.2">
      <c r="A39" s="22" t="s">
        <v>20</v>
      </c>
      <c r="B39" s="29"/>
      <c r="C39" s="29"/>
      <c r="D39" s="24">
        <f>SUM(янв:дек!D39)</f>
        <v>755.24999999999989</v>
      </c>
      <c r="E39" s="24">
        <f>SUM(янв:дек!E39)</f>
        <v>4679.4000000000005</v>
      </c>
      <c r="F39" s="24">
        <f t="shared" si="0"/>
        <v>5434.6500000000005</v>
      </c>
      <c r="G39" s="52">
        <f>SUM(янв:дек!G39)</f>
        <v>724.53599999999994</v>
      </c>
      <c r="H39" s="52">
        <f>SUM(янв:дек!H39)</f>
        <v>4839.8580000000002</v>
      </c>
      <c r="I39" s="25">
        <f t="shared" si="1"/>
        <v>5564.3940000000002</v>
      </c>
      <c r="J39" s="26">
        <f t="shared" si="2"/>
        <v>0.95933267130089384</v>
      </c>
      <c r="K39" s="26">
        <f t="shared" si="2"/>
        <v>1.0342902936273881</v>
      </c>
      <c r="L39" s="27">
        <f t="shared" si="2"/>
        <v>1.0238734785128756</v>
      </c>
      <c r="M39" s="53">
        <f>SUM(янв:дек!M39)</f>
        <v>396335.83999999997</v>
      </c>
      <c r="N39" s="28">
        <f t="shared" si="3"/>
        <v>71.227134527138077</v>
      </c>
      <c r="P39" s="112"/>
    </row>
    <row r="40" spans="1:16" x14ac:dyDescent="0.2">
      <c r="A40" s="22" t="s">
        <v>21</v>
      </c>
      <c r="B40" s="29"/>
      <c r="C40" s="29"/>
      <c r="D40" s="24">
        <f>SUM(янв:дек!D40)</f>
        <v>795</v>
      </c>
      <c r="E40" s="24">
        <f>SUM(янв:дек!E40)</f>
        <v>4679.4000000000005</v>
      </c>
      <c r="F40" s="24">
        <f t="shared" si="0"/>
        <v>5474.4000000000005</v>
      </c>
      <c r="G40" s="52">
        <f>SUM(янв:дек!G40)</f>
        <v>794.8</v>
      </c>
      <c r="H40" s="52">
        <f>SUM(янв:дек!H40)</f>
        <v>4701.9999999999991</v>
      </c>
      <c r="I40" s="25">
        <f t="shared" si="1"/>
        <v>5496.7999999999993</v>
      </c>
      <c r="J40" s="26">
        <f t="shared" si="2"/>
        <v>0.99974842767295591</v>
      </c>
      <c r="K40" s="26">
        <f t="shared" si="2"/>
        <v>1.0048296790186773</v>
      </c>
      <c r="L40" s="27">
        <f t="shared" si="2"/>
        <v>1.0040917726143501</v>
      </c>
      <c r="M40" s="53">
        <f>SUM(янв:дек!M40)</f>
        <v>230420.45</v>
      </c>
      <c r="N40" s="28">
        <f t="shared" si="3"/>
        <v>41.919016518701795</v>
      </c>
      <c r="P40" s="112"/>
    </row>
    <row r="41" spans="1:16" x14ac:dyDescent="0.2">
      <c r="A41" s="22" t="s">
        <v>22</v>
      </c>
      <c r="B41" s="29"/>
      <c r="C41" s="29"/>
      <c r="D41" s="24">
        <f>SUM(янв:дек!D41)</f>
        <v>954</v>
      </c>
      <c r="E41" s="24">
        <f>SUM(янв:дек!E41)</f>
        <v>6551.1600000000008</v>
      </c>
      <c r="F41" s="24">
        <f t="shared" si="0"/>
        <v>7505.1600000000008</v>
      </c>
      <c r="G41" s="52">
        <f>SUM(янв:дек!G41)</f>
        <v>650.56100000000004</v>
      </c>
      <c r="H41" s="52">
        <f>SUM(янв:дек!H41)</f>
        <v>5178.5750000000007</v>
      </c>
      <c r="I41" s="25">
        <f t="shared" si="1"/>
        <v>5829.1360000000004</v>
      </c>
      <c r="J41" s="26">
        <f t="shared" si="2"/>
        <v>0.68192976939203354</v>
      </c>
      <c r="K41" s="26">
        <f t="shared" si="2"/>
        <v>0.79048214362036651</v>
      </c>
      <c r="L41" s="27">
        <f t="shared" si="2"/>
        <v>0.77668377489620477</v>
      </c>
      <c r="M41" s="53">
        <f>SUM(янв:дек!M41)</f>
        <v>194365.69</v>
      </c>
      <c r="N41" s="28">
        <f t="shared" si="3"/>
        <v>33.343824882452559</v>
      </c>
      <c r="P41" s="112"/>
    </row>
    <row r="42" spans="1:16" x14ac:dyDescent="0.2">
      <c r="A42" s="22" t="s">
        <v>23</v>
      </c>
      <c r="B42" s="29"/>
      <c r="C42" s="29"/>
      <c r="D42" s="24">
        <f>SUM(янв:дек!D42)</f>
        <v>1430.9999999999998</v>
      </c>
      <c r="E42" s="24">
        <f>SUM(янв:дек!E42)</f>
        <v>10294.68</v>
      </c>
      <c r="F42" s="24">
        <f t="shared" si="0"/>
        <v>11725.68</v>
      </c>
      <c r="G42" s="52">
        <f>SUM(янв:дек!G42)</f>
        <v>1161.441</v>
      </c>
      <c r="H42" s="52">
        <f>SUM(янв:дек!H42)</f>
        <v>9148.51</v>
      </c>
      <c r="I42" s="25">
        <f t="shared" si="1"/>
        <v>10309.951000000001</v>
      </c>
      <c r="J42" s="26">
        <f t="shared" si="2"/>
        <v>0.81162893081761023</v>
      </c>
      <c r="K42" s="26">
        <f t="shared" si="2"/>
        <v>0.88866385356319966</v>
      </c>
      <c r="L42" s="27">
        <f t="shared" si="2"/>
        <v>0.87926252464675825</v>
      </c>
      <c r="M42" s="53">
        <f>SUM(янв:дек!M42)</f>
        <v>532367.01</v>
      </c>
      <c r="N42" s="28">
        <f t="shared" si="3"/>
        <v>51.636230860845018</v>
      </c>
      <c r="P42" s="112"/>
    </row>
    <row r="43" spans="1:16" x14ac:dyDescent="0.2">
      <c r="A43" s="22" t="s">
        <v>24</v>
      </c>
      <c r="B43" s="29"/>
      <c r="C43" s="29"/>
      <c r="D43" s="24">
        <f>SUM(янв:дек!D43)</f>
        <v>318</v>
      </c>
      <c r="E43" s="24">
        <f>SUM(янв:дек!E43)</f>
        <v>2339.7000000000003</v>
      </c>
      <c r="F43" s="24">
        <f t="shared" si="0"/>
        <v>2657.7000000000003</v>
      </c>
      <c r="G43" s="52">
        <f>SUM(янв:дек!G43)</f>
        <v>309.16000000000003</v>
      </c>
      <c r="H43" s="52">
        <f>SUM(янв:дек!H43)</f>
        <v>2343.35</v>
      </c>
      <c r="I43" s="25">
        <f t="shared" si="1"/>
        <v>2652.5099999999998</v>
      </c>
      <c r="J43" s="26">
        <f t="shared" si="2"/>
        <v>0.97220125786163525</v>
      </c>
      <c r="K43" s="26">
        <f t="shared" si="2"/>
        <v>1.0015600290635549</v>
      </c>
      <c r="L43" s="27">
        <f t="shared" si="2"/>
        <v>0.99804718365503986</v>
      </c>
      <c r="M43" s="53">
        <f>SUM(янв:дек!M43)</f>
        <v>129673.95999999999</v>
      </c>
      <c r="N43" s="28">
        <f t="shared" si="3"/>
        <v>48.887265269499458</v>
      </c>
      <c r="P43" s="112"/>
    </row>
    <row r="44" spans="1:16" x14ac:dyDescent="0.2">
      <c r="A44" s="30" t="s">
        <v>25</v>
      </c>
      <c r="B44" s="29"/>
      <c r="C44" s="29"/>
      <c r="D44" s="24">
        <f>SUM(янв:дек!D44)</f>
        <v>477</v>
      </c>
      <c r="E44" s="24">
        <f>SUM(янв:дек!E44)</f>
        <v>3743.5199999999995</v>
      </c>
      <c r="F44" s="24">
        <f>D44+E44</f>
        <v>4220.5199999999995</v>
      </c>
      <c r="G44" s="52">
        <f>SUM(янв:дек!G44)</f>
        <v>448.32899999999995</v>
      </c>
      <c r="H44" s="52">
        <f>SUM(янв:дек!H44)</f>
        <v>3507.8809999999999</v>
      </c>
      <c r="I44" s="25">
        <f>G44+H44</f>
        <v>3956.21</v>
      </c>
      <c r="J44" s="26">
        <f t="shared" si="2"/>
        <v>0.93989308176100617</v>
      </c>
      <c r="K44" s="26">
        <f t="shared" si="2"/>
        <v>0.93705416292687105</v>
      </c>
      <c r="L44" s="27">
        <f t="shared" si="2"/>
        <v>0.93737501540094592</v>
      </c>
      <c r="M44" s="53">
        <f>SUM(янв:дек!M44)</f>
        <v>248532.46000000002</v>
      </c>
      <c r="N44" s="28">
        <f>IF(I44&gt;0,M44/I44,0)</f>
        <v>62.82084621392697</v>
      </c>
      <c r="P44" s="112"/>
    </row>
    <row r="45" spans="1:16" s="19" customFormat="1" x14ac:dyDescent="0.2">
      <c r="A45" s="42" t="s">
        <v>54</v>
      </c>
      <c r="B45" s="43"/>
      <c r="C45" s="43"/>
      <c r="D45" s="44">
        <f>SUM(D22:D44)</f>
        <v>18173.7</v>
      </c>
      <c r="E45" s="44">
        <f>SUM(E22:E44)</f>
        <v>117686.91</v>
      </c>
      <c r="F45" s="44">
        <f>D45+E45</f>
        <v>135860.61000000002</v>
      </c>
      <c r="G45" s="54">
        <f>'9 мес'!G45+'4 кв'!G45</f>
        <v>16405.652999999998</v>
      </c>
      <c r="H45" s="54">
        <f>'9 мес'!H45+'4 кв'!H45</f>
        <v>112916.375</v>
      </c>
      <c r="I45" s="45">
        <f>G45+H45</f>
        <v>129322.02799999999</v>
      </c>
      <c r="J45" s="57">
        <f>IF(G45&gt;0,G45/D45,0)</f>
        <v>0.90271397679063692</v>
      </c>
      <c r="K45" s="57">
        <f>IF(E45&gt;0,H45/E45,0)</f>
        <v>0.95946418339983608</v>
      </c>
      <c r="L45" s="57">
        <f>IF(F45&gt;0,I45/F45,0)</f>
        <v>0.95187286440124164</v>
      </c>
      <c r="M45" s="55">
        <f>'9 мес'!M45+'4 кв'!M45</f>
        <v>7087737.8719999995</v>
      </c>
      <c r="N45" s="58"/>
    </row>
    <row r="46" spans="1:16" ht="13.5" thickBot="1" x14ac:dyDescent="0.25"/>
    <row r="47" spans="1:16" s="35" customFormat="1" ht="21" customHeight="1" thickBot="1" x14ac:dyDescent="0.25">
      <c r="A47" s="31" t="s">
        <v>48</v>
      </c>
      <c r="B47" s="32">
        <f>SUM(B22:B24)</f>
        <v>0</v>
      </c>
      <c r="C47" s="32">
        <f>SUM(C22:C24)</f>
        <v>0</v>
      </c>
      <c r="D47" s="33">
        <f t="shared" ref="D47:I47" si="4">SUM(D22:D24)</f>
        <v>715.5</v>
      </c>
      <c r="E47" s="33">
        <f t="shared" si="4"/>
        <v>4866.576</v>
      </c>
      <c r="F47" s="33">
        <f t="shared" si="4"/>
        <v>5582.076</v>
      </c>
      <c r="G47" s="33">
        <f t="shared" si="4"/>
        <v>621.34400000000005</v>
      </c>
      <c r="H47" s="33">
        <f t="shared" si="4"/>
        <v>4557.5579999999991</v>
      </c>
      <c r="I47" s="33">
        <f t="shared" si="4"/>
        <v>5178.902</v>
      </c>
      <c r="J47" s="59">
        <f>IF(G47=0,0,G47/D47)</f>
        <v>0.86840531097134877</v>
      </c>
      <c r="K47" s="59">
        <f>IF(H47=0,0,H47/E47)</f>
        <v>0.9365019677078914</v>
      </c>
      <c r="L47" s="59">
        <f>IF(I47&gt;0,I47/F47,0)</f>
        <v>0.92777346635911084</v>
      </c>
      <c r="M47" s="56">
        <f>SUM(M22:M24)</f>
        <v>1525305.86</v>
      </c>
      <c r="N47" s="34">
        <f>IF(M47=0,0,M47/I47)</f>
        <v>294.52302051670415</v>
      </c>
    </row>
  </sheetData>
  <sheetProtection password="CC53" sheet="1" objects="1" scenarios="1" formatCells="0" formatColumns="0" formatRows="0"/>
  <customSheetViews>
    <customSheetView guid="{0721A5A3-9522-4934-9C82-658F39FE139D}">
      <selection activeCell="B13" sqref="B13"/>
      <pageMargins left="0.31496062992125984" right="0.31496062992125984" top="0.94488188976377963" bottom="0.35433070866141736" header="0" footer="0"/>
      <printOptions horizontalCentered="1"/>
      <pageSetup paperSize="9" scale="70" orientation="landscape" verticalDpi="0" r:id="rId1"/>
    </customSheetView>
  </customSheetViews>
  <mergeCells count="17">
    <mergeCell ref="E2:G2"/>
    <mergeCell ref="A1:G1"/>
    <mergeCell ref="A15:B15"/>
    <mergeCell ref="L15:M15"/>
    <mergeCell ref="A11:B11"/>
    <mergeCell ref="L13:N13"/>
    <mergeCell ref="L14:M14"/>
    <mergeCell ref="L16:M16"/>
    <mergeCell ref="L17:M17"/>
    <mergeCell ref="A19:N19"/>
    <mergeCell ref="A20:A21"/>
    <mergeCell ref="B20:C20"/>
    <mergeCell ref="D20:F20"/>
    <mergeCell ref="G20:I20"/>
    <mergeCell ref="J20:L20"/>
    <mergeCell ref="M20:M21"/>
    <mergeCell ref="N20:N21"/>
  </mergeCells>
  <phoneticPr fontId="20" type="noConversion"/>
  <printOptions horizontalCentered="1"/>
  <pageMargins left="0.31496062992125984" right="0.31496062992125984" top="0.94488188976377963" bottom="0.35433070866141736" header="0" footer="0"/>
  <pageSetup paperSize="9" scale="7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7"/>
  <sheetViews>
    <sheetView workbookViewId="0">
      <selection activeCell="A44" sqref="A44"/>
    </sheetView>
  </sheetViews>
  <sheetFormatPr defaultRowHeight="12.75" x14ac:dyDescent="0.2"/>
  <cols>
    <col min="1" max="1" width="32.7109375" style="2" customWidth="1"/>
    <col min="2" max="2" width="13.7109375" style="2" bestFit="1" customWidth="1"/>
    <col min="3" max="3" width="12.140625" style="2" customWidth="1"/>
    <col min="4" max="12" width="11.28515625" style="2" customWidth="1"/>
    <col min="13" max="13" width="12.5703125" style="2" customWidth="1"/>
    <col min="14" max="14" width="11.28515625" style="2" customWidth="1"/>
    <col min="15" max="15" width="10.42578125" style="2" customWidth="1"/>
    <col min="16" max="16384" width="9.140625" style="2"/>
  </cols>
  <sheetData>
    <row r="1" spans="1:14" ht="24" customHeight="1" x14ac:dyDescent="0.2">
      <c r="A1" s="170" t="s">
        <v>76</v>
      </c>
      <c r="B1" s="170"/>
      <c r="C1" s="170"/>
      <c r="D1" s="170"/>
      <c r="E1" s="170"/>
      <c r="F1" s="170"/>
      <c r="G1" s="170"/>
      <c r="H1" s="114">
        <v>2023</v>
      </c>
      <c r="I1" s="1" t="s">
        <v>75</v>
      </c>
      <c r="J1" s="1"/>
      <c r="K1" s="1"/>
      <c r="L1" s="1"/>
      <c r="M1" s="1"/>
      <c r="N1" s="1"/>
    </row>
    <row r="2" spans="1:14" ht="25.5" x14ac:dyDescent="0.2">
      <c r="A2" s="3" t="s">
        <v>26</v>
      </c>
      <c r="B2" s="36" t="s">
        <v>98</v>
      </c>
      <c r="E2" s="168" t="s">
        <v>55</v>
      </c>
      <c r="F2" s="168"/>
      <c r="G2" s="168"/>
    </row>
    <row r="3" spans="1:14" x14ac:dyDescent="0.2">
      <c r="A3" s="3" t="s">
        <v>0</v>
      </c>
      <c r="B3" s="36" t="s">
        <v>99</v>
      </c>
    </row>
    <row r="4" spans="1:14" x14ac:dyDescent="0.2">
      <c r="A4" s="4" t="s">
        <v>30</v>
      </c>
      <c r="B4" s="36">
        <v>40</v>
      </c>
    </row>
    <row r="5" spans="1:14" x14ac:dyDescent="0.2">
      <c r="A5" s="5" t="s">
        <v>28</v>
      </c>
      <c r="B5" s="134">
        <f>B6+B7</f>
        <v>4393</v>
      </c>
    </row>
    <row r="6" spans="1:14" x14ac:dyDescent="0.2">
      <c r="A6" s="6" t="s">
        <v>27</v>
      </c>
      <c r="B6" s="140">
        <v>637</v>
      </c>
    </row>
    <row r="7" spans="1:14" ht="13.5" thickBot="1" x14ac:dyDescent="0.25">
      <c r="A7" s="7" t="s">
        <v>29</v>
      </c>
      <c r="B7" s="141">
        <v>3756</v>
      </c>
    </row>
    <row r="8" spans="1:14" x14ac:dyDescent="0.2">
      <c r="A8" s="8" t="s">
        <v>31</v>
      </c>
      <c r="B8" s="126">
        <v>557041.37</v>
      </c>
      <c r="C8" s="171"/>
      <c r="D8" s="168"/>
      <c r="E8" s="168"/>
      <c r="F8" s="168"/>
    </row>
    <row r="9" spans="1:14" x14ac:dyDescent="0.2">
      <c r="A9" s="9" t="s">
        <v>32</v>
      </c>
      <c r="B9" s="127">
        <f>M45</f>
        <v>553549.31000000006</v>
      </c>
      <c r="C9" s="171"/>
      <c r="D9" s="168"/>
      <c r="E9" s="168"/>
      <c r="F9" s="168"/>
    </row>
    <row r="10" spans="1:14" ht="13.5" thickBot="1" x14ac:dyDescent="0.25">
      <c r="A10" s="11" t="s">
        <v>33</v>
      </c>
      <c r="B10" s="128">
        <f>B8-B9</f>
        <v>3492.0599999999395</v>
      </c>
      <c r="C10" s="171"/>
      <c r="D10" s="168"/>
      <c r="E10" s="168"/>
      <c r="F10" s="168"/>
    </row>
    <row r="11" spans="1:14" ht="12.75" customHeight="1" x14ac:dyDescent="0.2">
      <c r="A11" s="172" t="s">
        <v>40</v>
      </c>
      <c r="B11" s="172"/>
    </row>
    <row r="12" spans="1:14" x14ac:dyDescent="0.2">
      <c r="A12" s="3" t="s">
        <v>34</v>
      </c>
      <c r="B12" s="10">
        <v>131</v>
      </c>
    </row>
    <row r="13" spans="1:14" ht="12.75" customHeight="1" x14ac:dyDescent="0.2">
      <c r="A13" s="3" t="s">
        <v>2</v>
      </c>
      <c r="B13" s="129">
        <f>IF(M45&gt;0,B8/B5,0)</f>
        <v>126.80204188481676</v>
      </c>
      <c r="L13" s="176" t="s">
        <v>49</v>
      </c>
      <c r="M13" s="176"/>
      <c r="N13" s="176"/>
    </row>
    <row r="14" spans="1:14" x14ac:dyDescent="0.2">
      <c r="A14" s="13" t="s">
        <v>3</v>
      </c>
      <c r="B14" s="47">
        <f>B13/B12</f>
        <v>0.96795451820470813</v>
      </c>
      <c r="E14" s="40"/>
      <c r="L14" s="169" t="s">
        <v>50</v>
      </c>
      <c r="M14" s="169"/>
      <c r="N14" s="39">
        <v>2</v>
      </c>
    </row>
    <row r="15" spans="1:14" ht="12.75" customHeight="1" x14ac:dyDescent="0.2">
      <c r="A15" s="180" t="s">
        <v>41</v>
      </c>
      <c r="B15" s="180"/>
      <c r="E15" s="41"/>
      <c r="L15" s="169" t="s">
        <v>53</v>
      </c>
      <c r="M15" s="169"/>
      <c r="N15" s="39">
        <v>1.25</v>
      </c>
    </row>
    <row r="16" spans="1:14" ht="12.75" customHeight="1" x14ac:dyDescent="0.2">
      <c r="A16" s="3" t="s">
        <v>42</v>
      </c>
      <c r="B16" s="48">
        <f>J45</f>
        <v>0.96016569357401738</v>
      </c>
      <c r="L16" s="169" t="s">
        <v>52</v>
      </c>
      <c r="M16" s="169"/>
      <c r="N16" s="39">
        <v>2.63</v>
      </c>
    </row>
    <row r="17" spans="1:14" ht="13.5" customHeight="1" thickBot="1" x14ac:dyDescent="0.25">
      <c r="A17" s="3" t="s">
        <v>43</v>
      </c>
      <c r="B17" s="49">
        <f>K45</f>
        <v>1.0018643199376689</v>
      </c>
      <c r="L17" s="169" t="s">
        <v>51</v>
      </c>
      <c r="M17" s="169"/>
      <c r="N17" s="39">
        <v>8.33</v>
      </c>
    </row>
    <row r="18" spans="1:14" ht="18.75" thickBot="1" x14ac:dyDescent="0.25">
      <c r="A18" s="17" t="s">
        <v>44</v>
      </c>
      <c r="B18" s="18">
        <f>L45</f>
        <v>0.99629489397040405</v>
      </c>
    </row>
    <row r="19" spans="1:14" ht="18.75" customHeight="1" x14ac:dyDescent="0.2">
      <c r="A19" s="174" t="s">
        <v>1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</row>
    <row r="20" spans="1:14" s="19" customFormat="1" ht="39" customHeight="1" x14ac:dyDescent="0.2">
      <c r="A20" s="181"/>
      <c r="B20" s="178" t="s">
        <v>37</v>
      </c>
      <c r="C20" s="178"/>
      <c r="D20" s="177" t="s">
        <v>38</v>
      </c>
      <c r="E20" s="177"/>
      <c r="F20" s="178"/>
      <c r="G20" s="177" t="s">
        <v>39</v>
      </c>
      <c r="H20" s="178"/>
      <c r="I20" s="178"/>
      <c r="J20" s="179" t="s">
        <v>4</v>
      </c>
      <c r="K20" s="180"/>
      <c r="L20" s="180"/>
      <c r="M20" s="173" t="s">
        <v>46</v>
      </c>
      <c r="N20" s="173" t="s">
        <v>47</v>
      </c>
    </row>
    <row r="21" spans="1:14" s="19" customFormat="1" x14ac:dyDescent="0.2">
      <c r="A21" s="181"/>
      <c r="B21" s="46" t="s">
        <v>27</v>
      </c>
      <c r="C21" s="46" t="s">
        <v>29</v>
      </c>
      <c r="D21" s="20" t="s">
        <v>27</v>
      </c>
      <c r="E21" s="20" t="s">
        <v>29</v>
      </c>
      <c r="F21" s="20" t="s">
        <v>5</v>
      </c>
      <c r="G21" s="20" t="s">
        <v>27</v>
      </c>
      <c r="H21" s="20" t="s">
        <v>29</v>
      </c>
      <c r="I21" s="20" t="s">
        <v>5</v>
      </c>
      <c r="J21" s="20" t="s">
        <v>27</v>
      </c>
      <c r="K21" s="20" t="s">
        <v>29</v>
      </c>
      <c r="L21" s="21" t="s">
        <v>45</v>
      </c>
      <c r="M21" s="173"/>
      <c r="N21" s="173"/>
    </row>
    <row r="22" spans="1:14" x14ac:dyDescent="0.2">
      <c r="A22" s="22" t="s">
        <v>6</v>
      </c>
      <c r="B22" s="60">
        <v>0.05</v>
      </c>
      <c r="C22" s="60">
        <v>5.5E-2</v>
      </c>
      <c r="D22" s="24">
        <f>B6*B22</f>
        <v>31.85</v>
      </c>
      <c r="E22" s="24">
        <f>B7*C22</f>
        <v>206.58</v>
      </c>
      <c r="F22" s="24">
        <f>D22+E22</f>
        <v>238.43</v>
      </c>
      <c r="G22" s="62">
        <v>29.041</v>
      </c>
      <c r="H22" s="62">
        <v>199.761</v>
      </c>
      <c r="I22" s="25">
        <f>G22+H22</f>
        <v>228.80199999999999</v>
      </c>
      <c r="J22" s="26">
        <f>IF(D22&gt;0,G22/D22,0)</f>
        <v>0.91180533751962323</v>
      </c>
      <c r="K22" s="26">
        <f>IF(E22&gt;0,H22/E22,0)</f>
        <v>0.96699099622422302</v>
      </c>
      <c r="L22" s="27">
        <f>IF(I22&gt;0,I22/F22,0)</f>
        <v>0.95961917543933228</v>
      </c>
      <c r="M22" s="154">
        <v>74888.44</v>
      </c>
      <c r="N22" s="28">
        <f>IF(I22&gt;0,M22/I22,0)</f>
        <v>327.30675431158818</v>
      </c>
    </row>
    <row r="23" spans="1:14" x14ac:dyDescent="0.2">
      <c r="A23" s="157" t="s">
        <v>7</v>
      </c>
      <c r="B23" s="60">
        <v>0.02</v>
      </c>
      <c r="C23" s="60">
        <v>2.4E-2</v>
      </c>
      <c r="D23" s="24">
        <f>B6*B23</f>
        <v>12.74</v>
      </c>
      <c r="E23" s="24">
        <f>B7*C23</f>
        <v>90.144000000000005</v>
      </c>
      <c r="F23" s="24">
        <f t="shared" ref="F23:F43" si="0">D23+E23</f>
        <v>102.884</v>
      </c>
      <c r="G23" s="153">
        <v>8.5090000000000003</v>
      </c>
      <c r="H23" s="153">
        <v>60.935000000000002</v>
      </c>
      <c r="I23" s="25">
        <f t="shared" ref="I23:I43" si="1">G23+H23</f>
        <v>69.444000000000003</v>
      </c>
      <c r="J23" s="26">
        <f t="shared" ref="J23:L44" si="2">IF(D23&gt;0,G23/D23,0)</f>
        <v>0.66789638932496076</v>
      </c>
      <c r="K23" s="26">
        <f t="shared" si="2"/>
        <v>0.67597399716009943</v>
      </c>
      <c r="L23" s="27">
        <f t="shared" si="2"/>
        <v>0.67497375685237748</v>
      </c>
      <c r="M23" s="154">
        <v>16298.27</v>
      </c>
      <c r="N23" s="28">
        <f t="shared" ref="N23:N43" si="3">IF(I23&gt;0,M23/I23,0)</f>
        <v>234.69659005817638</v>
      </c>
    </row>
    <row r="24" spans="1:14" x14ac:dyDescent="0.2">
      <c r="A24" s="157" t="s">
        <v>97</v>
      </c>
      <c r="B24" s="152">
        <v>0.02</v>
      </c>
      <c r="C24" s="60">
        <v>2.5000000000000001E-2</v>
      </c>
      <c r="D24" s="24">
        <f>B6*B24</f>
        <v>12.74</v>
      </c>
      <c r="E24" s="24">
        <f>B7*C24</f>
        <v>93.9</v>
      </c>
      <c r="F24" s="24">
        <f>D24+E24</f>
        <v>106.64</v>
      </c>
      <c r="G24" s="153">
        <v>13.882999999999999</v>
      </c>
      <c r="H24" s="153">
        <v>102.05200000000001</v>
      </c>
      <c r="I24" s="25">
        <f>G24+H24</f>
        <v>115.935</v>
      </c>
      <c r="J24" s="26">
        <f>IF(D24&gt;0,G24/D24,0)</f>
        <v>1.089717425431711</v>
      </c>
      <c r="K24" s="26">
        <f>IF(E24&gt;0,H24/E24,0)</f>
        <v>1.0868157614483493</v>
      </c>
      <c r="L24" s="27">
        <f>IF(F24&gt;0,I24/F24,0)</f>
        <v>1.087162415603901</v>
      </c>
      <c r="M24" s="154">
        <v>33876.97</v>
      </c>
      <c r="N24" s="28">
        <f>IF(I24&gt;0,M24/I24,0)</f>
        <v>292.20658127398974</v>
      </c>
    </row>
    <row r="25" spans="1:14" x14ac:dyDescent="0.2">
      <c r="A25" s="157" t="s">
        <v>8</v>
      </c>
      <c r="B25" s="23">
        <v>3.2000000000000001E-2</v>
      </c>
      <c r="C25" s="23">
        <v>3.6999999999999998E-2</v>
      </c>
      <c r="D25" s="24">
        <f>B6*B25</f>
        <v>20.384</v>
      </c>
      <c r="E25" s="24">
        <f>B7*C25</f>
        <v>138.97199999999998</v>
      </c>
      <c r="F25" s="24">
        <f t="shared" si="0"/>
        <v>159.35599999999999</v>
      </c>
      <c r="G25" s="153">
        <v>16.861999999999998</v>
      </c>
      <c r="H25" s="153">
        <v>122.91800000000001</v>
      </c>
      <c r="I25" s="25">
        <f t="shared" si="1"/>
        <v>139.78</v>
      </c>
      <c r="J25" s="26">
        <f t="shared" si="2"/>
        <v>0.82721742543171106</v>
      </c>
      <c r="K25" s="26">
        <f t="shared" si="2"/>
        <v>0.88448032697233991</v>
      </c>
      <c r="L25" s="27">
        <f t="shared" si="2"/>
        <v>0.87715555109315002</v>
      </c>
      <c r="M25" s="154">
        <v>29101</v>
      </c>
      <c r="N25" s="28">
        <f t="shared" si="3"/>
        <v>208.19144369723853</v>
      </c>
    </row>
    <row r="26" spans="1:14" x14ac:dyDescent="0.2">
      <c r="A26" s="157" t="s">
        <v>35</v>
      </c>
      <c r="B26" s="23">
        <v>1.7999999999999999E-2</v>
      </c>
      <c r="C26" s="23">
        <v>2.1000000000000001E-2</v>
      </c>
      <c r="D26" s="24">
        <f>B6*B26</f>
        <v>11.465999999999999</v>
      </c>
      <c r="E26" s="24">
        <f>B7*C26</f>
        <v>78.876000000000005</v>
      </c>
      <c r="F26" s="24">
        <f t="shared" si="0"/>
        <v>90.341999999999999</v>
      </c>
      <c r="G26" s="153">
        <v>10.162000000000001</v>
      </c>
      <c r="H26" s="153">
        <v>71.945999999999998</v>
      </c>
      <c r="I26" s="25">
        <f t="shared" si="1"/>
        <v>82.108000000000004</v>
      </c>
      <c r="J26" s="26">
        <f t="shared" si="2"/>
        <v>0.88627245770102925</v>
      </c>
      <c r="K26" s="26">
        <f t="shared" si="2"/>
        <v>0.91214057507987212</v>
      </c>
      <c r="L26" s="27">
        <f t="shared" si="2"/>
        <v>0.90885745279050723</v>
      </c>
      <c r="M26" s="154">
        <v>13276.61</v>
      </c>
      <c r="N26" s="28">
        <f t="shared" si="3"/>
        <v>161.69691138500511</v>
      </c>
    </row>
    <row r="27" spans="1:14" x14ac:dyDescent="0.2">
      <c r="A27" s="157" t="s">
        <v>36</v>
      </c>
      <c r="B27" s="23">
        <v>8.9999999999999993E-3</v>
      </c>
      <c r="C27" s="23">
        <v>1.0999999999999999E-2</v>
      </c>
      <c r="D27" s="24">
        <f>B6*B27</f>
        <v>5.7329999999999997</v>
      </c>
      <c r="E27" s="24">
        <f>B7*C27</f>
        <v>41.315999999999995</v>
      </c>
      <c r="F27" s="24">
        <f t="shared" si="0"/>
        <v>47.048999999999992</v>
      </c>
      <c r="G27" s="153">
        <v>4.8070000000000004</v>
      </c>
      <c r="H27" s="153">
        <v>39.835000000000001</v>
      </c>
      <c r="I27" s="25">
        <f t="shared" si="1"/>
        <v>44.642000000000003</v>
      </c>
      <c r="J27" s="26">
        <f t="shared" si="2"/>
        <v>0.83847898133612431</v>
      </c>
      <c r="K27" s="26">
        <f t="shared" si="2"/>
        <v>0.96415432278052104</v>
      </c>
      <c r="L27" s="27">
        <f t="shared" si="2"/>
        <v>0.94884057046908565</v>
      </c>
      <c r="M27" s="154">
        <v>5004.04</v>
      </c>
      <c r="N27" s="28">
        <f t="shared" si="3"/>
        <v>112.09264817884502</v>
      </c>
    </row>
    <row r="28" spans="1:14" x14ac:dyDescent="0.2">
      <c r="A28" s="158" t="s">
        <v>9</v>
      </c>
      <c r="B28" s="23">
        <v>0.39</v>
      </c>
      <c r="C28" s="23">
        <v>0.45</v>
      </c>
      <c r="D28" s="24">
        <f>B6*B28</f>
        <v>248.43</v>
      </c>
      <c r="E28" s="24">
        <f>B7*C28</f>
        <v>1690.2</v>
      </c>
      <c r="F28" s="24">
        <f t="shared" si="0"/>
        <v>1938.63</v>
      </c>
      <c r="G28" s="153">
        <v>227.08099999999999</v>
      </c>
      <c r="H28" s="153">
        <v>1687.875</v>
      </c>
      <c r="I28" s="25">
        <f t="shared" si="1"/>
        <v>1914.9559999999999</v>
      </c>
      <c r="J28" s="26">
        <f t="shared" si="2"/>
        <v>0.91406432395443382</v>
      </c>
      <c r="K28" s="26">
        <f t="shared" si="2"/>
        <v>0.99862442314518984</v>
      </c>
      <c r="L28" s="27">
        <f t="shared" si="2"/>
        <v>0.98778828347853886</v>
      </c>
      <c r="M28" s="154">
        <v>119352.1</v>
      </c>
      <c r="N28" s="28">
        <f t="shared" si="3"/>
        <v>62.326288436914481</v>
      </c>
    </row>
    <row r="29" spans="1:14" x14ac:dyDescent="0.2">
      <c r="A29" s="157" t="s">
        <v>10</v>
      </c>
      <c r="B29" s="23">
        <v>0.03</v>
      </c>
      <c r="C29" s="23">
        <v>0.04</v>
      </c>
      <c r="D29" s="24">
        <f>B6*B29</f>
        <v>19.11</v>
      </c>
      <c r="E29" s="24">
        <f>B7*C29</f>
        <v>150.24</v>
      </c>
      <c r="F29" s="24">
        <f t="shared" si="0"/>
        <v>169.35000000000002</v>
      </c>
      <c r="G29" s="153">
        <v>16.687999999999999</v>
      </c>
      <c r="H29" s="153">
        <v>118.312</v>
      </c>
      <c r="I29" s="25">
        <f t="shared" si="1"/>
        <v>135</v>
      </c>
      <c r="J29" s="26">
        <f t="shared" si="2"/>
        <v>0.87326007326007327</v>
      </c>
      <c r="K29" s="26">
        <f t="shared" si="2"/>
        <v>0.78748668796592114</v>
      </c>
      <c r="L29" s="27">
        <f t="shared" si="2"/>
        <v>0.79716563330380852</v>
      </c>
      <c r="M29" s="154">
        <v>26563.95</v>
      </c>
      <c r="N29" s="28">
        <f t="shared" si="3"/>
        <v>196.77</v>
      </c>
    </row>
    <row r="30" spans="1:14" x14ac:dyDescent="0.2">
      <c r="A30" s="157" t="s">
        <v>11</v>
      </c>
      <c r="B30" s="23">
        <v>8.9999999999999993E-3</v>
      </c>
      <c r="C30" s="23">
        <v>1.0999999999999999E-2</v>
      </c>
      <c r="D30" s="24">
        <f>B6*B30</f>
        <v>5.7329999999999997</v>
      </c>
      <c r="E30" s="24">
        <f>B7*C30</f>
        <v>41.315999999999995</v>
      </c>
      <c r="F30" s="24">
        <f t="shared" si="0"/>
        <v>47.048999999999992</v>
      </c>
      <c r="G30" s="153">
        <v>4.9130000000000003</v>
      </c>
      <c r="H30" s="153">
        <v>42.127000000000002</v>
      </c>
      <c r="I30" s="25">
        <f t="shared" si="1"/>
        <v>47.040000000000006</v>
      </c>
      <c r="J30" s="26">
        <f t="shared" si="2"/>
        <v>0.85696842839699994</v>
      </c>
      <c r="K30" s="26">
        <f t="shared" si="2"/>
        <v>1.0196291993416595</v>
      </c>
      <c r="L30" s="27">
        <f t="shared" si="2"/>
        <v>0.99980871006822702</v>
      </c>
      <c r="M30" s="154">
        <v>8391.81</v>
      </c>
      <c r="N30" s="28">
        <f t="shared" si="3"/>
        <v>178.39732142857139</v>
      </c>
    </row>
    <row r="31" spans="1:14" x14ac:dyDescent="0.2">
      <c r="A31" s="157" t="s">
        <v>12</v>
      </c>
      <c r="B31" s="23">
        <v>4.0000000000000001E-3</v>
      </c>
      <c r="C31" s="23">
        <v>6.0000000000000001E-3</v>
      </c>
      <c r="D31" s="24">
        <f>B6*B31</f>
        <v>2.548</v>
      </c>
      <c r="E31" s="24">
        <f>B7*C31</f>
        <v>22.536000000000001</v>
      </c>
      <c r="F31" s="24">
        <f t="shared" si="0"/>
        <v>25.084000000000003</v>
      </c>
      <c r="G31" s="153">
        <v>2.6850000000000001</v>
      </c>
      <c r="H31" s="153">
        <v>21.468</v>
      </c>
      <c r="I31" s="25">
        <f t="shared" si="1"/>
        <v>24.152999999999999</v>
      </c>
      <c r="J31" s="26">
        <f t="shared" si="2"/>
        <v>1.053767660910518</v>
      </c>
      <c r="K31" s="26">
        <f t="shared" si="2"/>
        <v>0.95260915867944618</v>
      </c>
      <c r="L31" s="27">
        <f t="shared" si="2"/>
        <v>0.96288470738319232</v>
      </c>
      <c r="M31" s="154">
        <v>10376.44</v>
      </c>
      <c r="N31" s="28">
        <f t="shared" si="3"/>
        <v>429.61288452780195</v>
      </c>
    </row>
    <row r="32" spans="1:14" x14ac:dyDescent="0.2">
      <c r="A32" s="157" t="s">
        <v>13</v>
      </c>
      <c r="B32" s="23">
        <v>1</v>
      </c>
      <c r="C32" s="23">
        <v>1</v>
      </c>
      <c r="D32" s="24">
        <f>B6*B32</f>
        <v>637</v>
      </c>
      <c r="E32" s="24">
        <f>B7*C32</f>
        <v>3756</v>
      </c>
      <c r="F32" s="24">
        <f t="shared" si="0"/>
        <v>4393</v>
      </c>
      <c r="G32" s="153">
        <v>644</v>
      </c>
      <c r="H32" s="153">
        <v>4002</v>
      </c>
      <c r="I32" s="25">
        <f t="shared" si="1"/>
        <v>4646</v>
      </c>
      <c r="J32" s="26">
        <f t="shared" si="2"/>
        <v>1.0109890109890109</v>
      </c>
      <c r="K32" s="26">
        <f t="shared" si="2"/>
        <v>1.0654952076677315</v>
      </c>
      <c r="L32" s="27">
        <f t="shared" si="2"/>
        <v>1.0575916230366491</v>
      </c>
      <c r="M32" s="154">
        <v>29527.26</v>
      </c>
      <c r="N32" s="28">
        <f t="shared" si="3"/>
        <v>6.3554154111063275</v>
      </c>
    </row>
    <row r="33" spans="1:14" x14ac:dyDescent="0.2">
      <c r="A33" s="157" t="s">
        <v>14</v>
      </c>
      <c r="B33" s="23">
        <v>2.5000000000000001E-2</v>
      </c>
      <c r="C33" s="23">
        <v>2.9000000000000001E-2</v>
      </c>
      <c r="D33" s="24">
        <f>B6*B33</f>
        <v>15.925000000000001</v>
      </c>
      <c r="E33" s="24">
        <f>B7*C33</f>
        <v>108.92400000000001</v>
      </c>
      <c r="F33" s="24">
        <f>D33+E33</f>
        <v>124.849</v>
      </c>
      <c r="G33" s="153">
        <v>13.459</v>
      </c>
      <c r="H33" s="153">
        <v>108.941</v>
      </c>
      <c r="I33" s="25">
        <f t="shared" si="1"/>
        <v>122.4</v>
      </c>
      <c r="J33" s="26">
        <f t="shared" si="2"/>
        <v>0.84514913657770796</v>
      </c>
      <c r="K33" s="26">
        <f t="shared" si="2"/>
        <v>1.0001560721236826</v>
      </c>
      <c r="L33" s="27">
        <f t="shared" si="2"/>
        <v>0.98038430423952139</v>
      </c>
      <c r="M33" s="154">
        <v>3644.86</v>
      </c>
      <c r="N33" s="28">
        <f t="shared" si="3"/>
        <v>29.778267973856209</v>
      </c>
    </row>
    <row r="34" spans="1:14" x14ac:dyDescent="0.2">
      <c r="A34" s="157" t="s">
        <v>15</v>
      </c>
      <c r="B34" s="23">
        <v>0.03</v>
      </c>
      <c r="C34" s="23">
        <v>4.2999999999999997E-2</v>
      </c>
      <c r="D34" s="24">
        <f>B6*B34</f>
        <v>19.11</v>
      </c>
      <c r="E34" s="24">
        <f>B7*C34</f>
        <v>161.50799999999998</v>
      </c>
      <c r="F34" s="24">
        <f t="shared" si="0"/>
        <v>180.61799999999999</v>
      </c>
      <c r="G34" s="153">
        <v>19.93</v>
      </c>
      <c r="H34" s="153">
        <v>150.41</v>
      </c>
      <c r="I34" s="25">
        <f t="shared" si="1"/>
        <v>170.34</v>
      </c>
      <c r="J34" s="26">
        <f t="shared" si="2"/>
        <v>1.0429094714809</v>
      </c>
      <c r="K34" s="26">
        <f t="shared" si="2"/>
        <v>0.93128513757832443</v>
      </c>
      <c r="L34" s="27">
        <f t="shared" si="2"/>
        <v>0.94309537255423048</v>
      </c>
      <c r="M34" s="154">
        <v>8200.18</v>
      </c>
      <c r="N34" s="28">
        <f t="shared" si="3"/>
        <v>48.140072795585304</v>
      </c>
    </row>
    <row r="35" spans="1:14" x14ac:dyDescent="0.2">
      <c r="A35" s="157" t="s">
        <v>16</v>
      </c>
      <c r="B35" s="23">
        <v>8.0000000000000002E-3</v>
      </c>
      <c r="C35" s="23">
        <v>1.2E-2</v>
      </c>
      <c r="D35" s="24">
        <f>B6*B35</f>
        <v>5.0960000000000001</v>
      </c>
      <c r="E35" s="24">
        <f>B7*C35</f>
        <v>45.072000000000003</v>
      </c>
      <c r="F35" s="24">
        <f t="shared" si="0"/>
        <v>50.168000000000006</v>
      </c>
      <c r="G35" s="153">
        <v>5.0810000000000004</v>
      </c>
      <c r="H35" s="153">
        <v>41.058999999999997</v>
      </c>
      <c r="I35" s="25">
        <f t="shared" si="1"/>
        <v>46.14</v>
      </c>
      <c r="J35" s="26">
        <f t="shared" si="2"/>
        <v>0.99705651491365788</v>
      </c>
      <c r="K35" s="26">
        <f t="shared" si="2"/>
        <v>0.91096467873624409</v>
      </c>
      <c r="L35" s="27">
        <f t="shared" si="2"/>
        <v>0.91970977515547747</v>
      </c>
      <c r="M35" s="154">
        <v>2198</v>
      </c>
      <c r="N35" s="28">
        <f t="shared" si="3"/>
        <v>47.637624620719549</v>
      </c>
    </row>
    <row r="36" spans="1:14" x14ac:dyDescent="0.2">
      <c r="A36" s="157" t="s">
        <v>17</v>
      </c>
      <c r="B36" s="23">
        <v>2.5000000000000001E-2</v>
      </c>
      <c r="C36" s="23">
        <v>0.03</v>
      </c>
      <c r="D36" s="24">
        <f>B6*B36</f>
        <v>15.925000000000001</v>
      </c>
      <c r="E36" s="24">
        <f>B7*C36</f>
        <v>112.67999999999999</v>
      </c>
      <c r="F36" s="24">
        <f t="shared" si="0"/>
        <v>128.60499999999999</v>
      </c>
      <c r="G36" s="153">
        <v>15.083</v>
      </c>
      <c r="H36" s="153">
        <v>111.126</v>
      </c>
      <c r="I36" s="25">
        <f t="shared" si="1"/>
        <v>126.209</v>
      </c>
      <c r="J36" s="26">
        <f t="shared" si="2"/>
        <v>0.94712715855572993</v>
      </c>
      <c r="K36" s="26">
        <f t="shared" si="2"/>
        <v>0.98620873269435583</v>
      </c>
      <c r="L36" s="27">
        <f t="shared" si="2"/>
        <v>0.98136930912483977</v>
      </c>
      <c r="M36" s="154">
        <v>8857.3700000000008</v>
      </c>
      <c r="N36" s="28">
        <f t="shared" si="3"/>
        <v>70.180177324913444</v>
      </c>
    </row>
    <row r="37" spans="1:14" x14ac:dyDescent="0.2">
      <c r="A37" s="157" t="s">
        <v>18</v>
      </c>
      <c r="B37" s="23">
        <v>1.2E-2</v>
      </c>
      <c r="C37" s="23">
        <v>0.02</v>
      </c>
      <c r="D37" s="24">
        <f>B6*B37</f>
        <v>7.6440000000000001</v>
      </c>
      <c r="E37" s="24">
        <f>B7*C37</f>
        <v>75.12</v>
      </c>
      <c r="F37" s="24">
        <f t="shared" si="0"/>
        <v>82.76400000000001</v>
      </c>
      <c r="G37" s="153">
        <v>6.8789999999999996</v>
      </c>
      <c r="H37" s="153">
        <v>80.016999999999996</v>
      </c>
      <c r="I37" s="25">
        <f t="shared" si="1"/>
        <v>86.896000000000001</v>
      </c>
      <c r="J37" s="26">
        <f t="shared" si="2"/>
        <v>0.89992150706436413</v>
      </c>
      <c r="K37" s="26">
        <f t="shared" si="2"/>
        <v>1.0651890308839189</v>
      </c>
      <c r="L37" s="27">
        <f t="shared" si="2"/>
        <v>1.0499250882026001</v>
      </c>
      <c r="M37" s="154">
        <v>10057.450000000001</v>
      </c>
      <c r="N37" s="28">
        <f t="shared" si="3"/>
        <v>115.74123089670411</v>
      </c>
    </row>
    <row r="38" spans="1:14" x14ac:dyDescent="0.2">
      <c r="A38" s="157" t="s">
        <v>19</v>
      </c>
      <c r="B38" s="23">
        <v>8.9999999999999993E-3</v>
      </c>
      <c r="C38" s="23">
        <v>1.0999999999999999E-2</v>
      </c>
      <c r="D38" s="24">
        <f>B6*B38</f>
        <v>5.7329999999999997</v>
      </c>
      <c r="E38" s="24">
        <f>B7*C38</f>
        <v>41.315999999999995</v>
      </c>
      <c r="F38" s="24">
        <f t="shared" si="0"/>
        <v>47.048999999999992</v>
      </c>
      <c r="G38" s="153">
        <v>6</v>
      </c>
      <c r="H38" s="153">
        <v>37.755000000000003</v>
      </c>
      <c r="I38" s="25">
        <f t="shared" si="1"/>
        <v>43.755000000000003</v>
      </c>
      <c r="J38" s="26">
        <f t="shared" si="2"/>
        <v>1.0465724751439038</v>
      </c>
      <c r="K38" s="26">
        <f t="shared" si="2"/>
        <v>0.91381063026430454</v>
      </c>
      <c r="L38" s="27">
        <f t="shared" si="2"/>
        <v>0.92998788497098794</v>
      </c>
      <c r="M38" s="154">
        <v>6501.07</v>
      </c>
      <c r="N38" s="28">
        <f t="shared" si="3"/>
        <v>148.57890526796936</v>
      </c>
    </row>
    <row r="39" spans="1:14" x14ac:dyDescent="0.2">
      <c r="A39" s="157" t="s">
        <v>20</v>
      </c>
      <c r="B39" s="23">
        <v>9.5000000000000001E-2</v>
      </c>
      <c r="C39" s="23">
        <v>0.1</v>
      </c>
      <c r="D39" s="24">
        <f>B6*B39</f>
        <v>60.515000000000001</v>
      </c>
      <c r="E39" s="24">
        <f>B7*C39</f>
        <v>375.6</v>
      </c>
      <c r="F39" s="24">
        <f t="shared" si="0"/>
        <v>436.11500000000001</v>
      </c>
      <c r="G39" s="153">
        <v>70.200999999999993</v>
      </c>
      <c r="H39" s="153">
        <v>424.49900000000002</v>
      </c>
      <c r="I39" s="25">
        <f t="shared" si="1"/>
        <v>494.70000000000005</v>
      </c>
      <c r="J39" s="26">
        <f t="shared" si="2"/>
        <v>1.1600594893827976</v>
      </c>
      <c r="K39" s="26">
        <f t="shared" si="2"/>
        <v>1.1301890308839191</v>
      </c>
      <c r="L39" s="27">
        <f t="shared" si="2"/>
        <v>1.1343338339658118</v>
      </c>
      <c r="M39" s="154">
        <v>39974.92</v>
      </c>
      <c r="N39" s="28">
        <f t="shared" si="3"/>
        <v>80.806387709723055</v>
      </c>
    </row>
    <row r="40" spans="1:14" x14ac:dyDescent="0.2">
      <c r="A40" s="157" t="s">
        <v>21</v>
      </c>
      <c r="B40" s="23">
        <v>0.1</v>
      </c>
      <c r="C40" s="23">
        <v>0.1</v>
      </c>
      <c r="D40" s="24">
        <f>B6*B40</f>
        <v>63.7</v>
      </c>
      <c r="E40" s="24">
        <f>B7*C40</f>
        <v>375.6</v>
      </c>
      <c r="F40" s="24">
        <f t="shared" si="0"/>
        <v>439.3</v>
      </c>
      <c r="G40" s="153">
        <v>63.7</v>
      </c>
      <c r="H40" s="153">
        <v>378.3</v>
      </c>
      <c r="I40" s="25">
        <f t="shared" si="1"/>
        <v>442</v>
      </c>
      <c r="J40" s="26">
        <f t="shared" si="2"/>
        <v>1</v>
      </c>
      <c r="K40" s="26">
        <f t="shared" si="2"/>
        <v>1.0071884984025559</v>
      </c>
      <c r="L40" s="27">
        <f t="shared" si="2"/>
        <v>1.0061461415888915</v>
      </c>
      <c r="M40" s="154">
        <v>22014.84</v>
      </c>
      <c r="N40" s="28">
        <f t="shared" si="3"/>
        <v>49.807330316742082</v>
      </c>
    </row>
    <row r="41" spans="1:14" x14ac:dyDescent="0.2">
      <c r="A41" s="157" t="s">
        <v>22</v>
      </c>
      <c r="B41" s="60">
        <v>0.12</v>
      </c>
      <c r="C41" s="60">
        <v>0.14000000000000001</v>
      </c>
      <c r="D41" s="24">
        <f>B6*B41</f>
        <v>76.44</v>
      </c>
      <c r="E41" s="24">
        <f>B7*C41</f>
        <v>525.84</v>
      </c>
      <c r="F41" s="24">
        <f t="shared" si="0"/>
        <v>602.28</v>
      </c>
      <c r="G41" s="153">
        <v>54.228000000000002</v>
      </c>
      <c r="H41" s="153">
        <v>428.34100000000001</v>
      </c>
      <c r="I41" s="25">
        <f t="shared" si="1"/>
        <v>482.56900000000002</v>
      </c>
      <c r="J41" s="26">
        <f t="shared" si="2"/>
        <v>0.70941915227629515</v>
      </c>
      <c r="K41" s="26">
        <f t="shared" si="2"/>
        <v>0.8145842841929104</v>
      </c>
      <c r="L41" s="27">
        <f t="shared" si="2"/>
        <v>0.8012369661951253</v>
      </c>
      <c r="M41" s="154">
        <v>15151.05</v>
      </c>
      <c r="N41" s="28">
        <f t="shared" si="3"/>
        <v>31.396650012744288</v>
      </c>
    </row>
    <row r="42" spans="1:14" x14ac:dyDescent="0.2">
      <c r="A42" s="157" t="s">
        <v>23</v>
      </c>
      <c r="B42" s="23">
        <v>0.18</v>
      </c>
      <c r="C42" s="23">
        <v>0.22</v>
      </c>
      <c r="D42" s="24">
        <f>B6*B42</f>
        <v>114.66</v>
      </c>
      <c r="E42" s="24">
        <f>B7*C42</f>
        <v>826.32</v>
      </c>
      <c r="F42" s="24">
        <f t="shared" si="0"/>
        <v>940.98</v>
      </c>
      <c r="G42" s="153">
        <v>101.244</v>
      </c>
      <c r="H42" s="153">
        <v>747.38400000000001</v>
      </c>
      <c r="I42" s="25">
        <f t="shared" si="1"/>
        <v>848.62800000000004</v>
      </c>
      <c r="J42" s="26">
        <f t="shared" si="2"/>
        <v>0.88299319727891157</v>
      </c>
      <c r="K42" s="26">
        <f t="shared" si="2"/>
        <v>0.90447284345047918</v>
      </c>
      <c r="L42" s="27">
        <f t="shared" si="2"/>
        <v>0.9018555123382006</v>
      </c>
      <c r="M42" s="154">
        <v>37615.9</v>
      </c>
      <c r="N42" s="28">
        <f t="shared" si="3"/>
        <v>44.325546647058545</v>
      </c>
    </row>
    <row r="43" spans="1:14" x14ac:dyDescent="0.2">
      <c r="A43" s="157" t="s">
        <v>24</v>
      </c>
      <c r="B43" s="23">
        <v>0.04</v>
      </c>
      <c r="C43" s="23">
        <v>0.05</v>
      </c>
      <c r="D43" s="24">
        <f>B6*B43</f>
        <v>25.48</v>
      </c>
      <c r="E43" s="24">
        <f>B7*C43</f>
        <v>187.8</v>
      </c>
      <c r="F43" s="24">
        <f t="shared" si="0"/>
        <v>213.28</v>
      </c>
      <c r="G43" s="153">
        <v>25.48</v>
      </c>
      <c r="H43" s="153">
        <v>187.15</v>
      </c>
      <c r="I43" s="25">
        <f t="shared" si="1"/>
        <v>212.63</v>
      </c>
      <c r="J43" s="26">
        <f t="shared" si="2"/>
        <v>1</v>
      </c>
      <c r="K43" s="26">
        <f t="shared" si="2"/>
        <v>0.99653887113951012</v>
      </c>
      <c r="L43" s="27">
        <f t="shared" si="2"/>
        <v>0.99695236309077262</v>
      </c>
      <c r="M43" s="154">
        <v>10824.78</v>
      </c>
      <c r="N43" s="28">
        <f t="shared" si="3"/>
        <v>50.908996848986504</v>
      </c>
    </row>
    <row r="44" spans="1:14" x14ac:dyDescent="0.2">
      <c r="A44" s="158" t="s">
        <v>25</v>
      </c>
      <c r="B44" s="61">
        <v>0.06</v>
      </c>
      <c r="C44" s="61">
        <v>0.08</v>
      </c>
      <c r="D44" s="24">
        <f>B6*B44</f>
        <v>38.22</v>
      </c>
      <c r="E44" s="24">
        <f>B7*C44</f>
        <v>300.48</v>
      </c>
      <c r="F44" s="24">
        <f>D44+E44</f>
        <v>338.70000000000005</v>
      </c>
      <c r="G44" s="153">
        <v>38.26</v>
      </c>
      <c r="H44" s="153">
        <v>299.74</v>
      </c>
      <c r="I44" s="25">
        <f>G44+H44</f>
        <v>338</v>
      </c>
      <c r="J44" s="26">
        <f t="shared" si="2"/>
        <v>1.0010465724751438</v>
      </c>
      <c r="K44" s="26">
        <f t="shared" si="2"/>
        <v>0.99753727369542067</v>
      </c>
      <c r="L44" s="27">
        <f t="shared" si="2"/>
        <v>0.99793327428402701</v>
      </c>
      <c r="M44" s="154">
        <v>21852</v>
      </c>
      <c r="N44" s="28">
        <f>IF(I44&gt;0,M44/I44,0)</f>
        <v>64.650887573964496</v>
      </c>
    </row>
    <row r="45" spans="1:14" s="19" customFormat="1" x14ac:dyDescent="0.2">
      <c r="A45" s="42" t="s">
        <v>54</v>
      </c>
      <c r="B45" s="43"/>
      <c r="C45" s="43"/>
      <c r="D45" s="44">
        <f>SUM(D22:D44)</f>
        <v>1456.1820000000002</v>
      </c>
      <c r="E45" s="44">
        <f>SUM(E22:E44)</f>
        <v>9446.34</v>
      </c>
      <c r="F45" s="44">
        <f>D45+E45</f>
        <v>10902.522000000001</v>
      </c>
      <c r="G45" s="54">
        <f>SUM(G22:G44)</f>
        <v>1398.1759999999999</v>
      </c>
      <c r="H45" s="54">
        <f>SUM(H22:H44)</f>
        <v>9463.9509999999991</v>
      </c>
      <c r="I45" s="45">
        <f>G45+H45</f>
        <v>10862.126999999999</v>
      </c>
      <c r="J45" s="57">
        <f>IF(G45&gt;0,G45/D45,0)</f>
        <v>0.96016569357401738</v>
      </c>
      <c r="K45" s="57">
        <f>IF(E45&gt;0,H45/E45,0)</f>
        <v>1.0018643199376689</v>
      </c>
      <c r="L45" s="57">
        <f>IF(F45&gt;0,I45/F45,0)</f>
        <v>0.99629489397040405</v>
      </c>
      <c r="M45" s="55">
        <f>SUM(SUM(M22:M44))</f>
        <v>553549.31000000006</v>
      </c>
      <c r="N45" s="58"/>
    </row>
    <row r="46" spans="1:14" ht="13.5" thickBot="1" x14ac:dyDescent="0.25"/>
    <row r="47" spans="1:14" s="35" customFormat="1" ht="21" customHeight="1" thickBot="1" x14ac:dyDescent="0.25">
      <c r="A47" s="31" t="s">
        <v>48</v>
      </c>
      <c r="B47" s="32">
        <f t="shared" ref="B47:I47" si="4">SUM(B22:B24)</f>
        <v>9.0000000000000011E-2</v>
      </c>
      <c r="C47" s="32">
        <f t="shared" si="4"/>
        <v>0.10400000000000001</v>
      </c>
      <c r="D47" s="33">
        <f t="shared" si="4"/>
        <v>57.330000000000005</v>
      </c>
      <c r="E47" s="33">
        <f t="shared" si="4"/>
        <v>390.62400000000002</v>
      </c>
      <c r="F47" s="33">
        <f t="shared" si="4"/>
        <v>447.95400000000001</v>
      </c>
      <c r="G47" s="33">
        <f t="shared" si="4"/>
        <v>51.432999999999993</v>
      </c>
      <c r="H47" s="33">
        <f t="shared" si="4"/>
        <v>362.74800000000005</v>
      </c>
      <c r="I47" s="33">
        <f t="shared" si="4"/>
        <v>414.18099999999998</v>
      </c>
      <c r="J47" s="59">
        <f>IF(G47=0,0,G47/D47)</f>
        <v>0.89713936856793974</v>
      </c>
      <c r="K47" s="59">
        <f>IF(H47=0,0,H47/E47)</f>
        <v>0.92863725731137881</v>
      </c>
      <c r="L47" s="59">
        <f>IF(I47&gt;0,I47/F47,0)</f>
        <v>0.9246060979475571</v>
      </c>
      <c r="M47" s="56">
        <f>SUM(M22:M24)</f>
        <v>125063.68000000001</v>
      </c>
      <c r="N47" s="34">
        <f>IF(M47=0,0,M47/I47)</f>
        <v>301.95416979533104</v>
      </c>
    </row>
  </sheetData>
  <sheetProtection password="CC53" sheet="1" formatCells="0" formatColumns="0" formatRows="0"/>
  <customSheetViews>
    <customSheetView guid="{0721A5A3-9522-4934-9C82-658F39FE139D}">
      <selection activeCell="B12" sqref="B12"/>
      <pageMargins left="0.35433070866141736" right="0.31496062992125984" top="0.73" bottom="0.31496062992125984" header="0" footer="0"/>
      <printOptions horizontalCentered="1"/>
      <pageSetup paperSize="9" scale="75" orientation="landscape" r:id="rId1"/>
    </customSheetView>
  </customSheetViews>
  <mergeCells count="19">
    <mergeCell ref="N20:N21"/>
    <mergeCell ref="A19:N19"/>
    <mergeCell ref="L13:N13"/>
    <mergeCell ref="L14:M14"/>
    <mergeCell ref="L15:M15"/>
    <mergeCell ref="L16:M16"/>
    <mergeCell ref="D20:F20"/>
    <mergeCell ref="G20:I20"/>
    <mergeCell ref="J20:L20"/>
    <mergeCell ref="M20:M21"/>
    <mergeCell ref="A15:B15"/>
    <mergeCell ref="B20:C20"/>
    <mergeCell ref="A20:A21"/>
    <mergeCell ref="D8:F10"/>
    <mergeCell ref="L17:M17"/>
    <mergeCell ref="A1:G1"/>
    <mergeCell ref="E2:G2"/>
    <mergeCell ref="C8:C10"/>
    <mergeCell ref="A11:B11"/>
  </mergeCells>
  <phoneticPr fontId="20" type="noConversion"/>
  <printOptions horizontalCentered="1"/>
  <pageMargins left="0.35433070866141736" right="0.31496062992125984" top="0.73" bottom="0.31496062992125984" header="0" footer="0"/>
  <pageSetup paperSize="9" scale="7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7"/>
  <sheetViews>
    <sheetView workbookViewId="0">
      <selection activeCell="M26" sqref="M26"/>
    </sheetView>
  </sheetViews>
  <sheetFormatPr defaultRowHeight="12.75" x14ac:dyDescent="0.2"/>
  <cols>
    <col min="1" max="1" width="32.7109375" style="2" customWidth="1"/>
    <col min="2" max="3" width="12.140625" style="2" customWidth="1"/>
    <col min="4" max="12" width="11.28515625" style="2" customWidth="1"/>
    <col min="13" max="13" width="12.5703125" style="2" customWidth="1"/>
    <col min="14" max="14" width="11.28515625" style="2" customWidth="1"/>
    <col min="15" max="15" width="10.42578125" style="2" customWidth="1"/>
    <col min="16" max="16384" width="9.140625" style="2"/>
  </cols>
  <sheetData>
    <row r="1" spans="1:14" ht="24" customHeight="1" x14ac:dyDescent="0.2">
      <c r="A1" s="170" t="s">
        <v>77</v>
      </c>
      <c r="B1" s="170"/>
      <c r="C1" s="170"/>
      <c r="D1" s="170"/>
      <c r="E1" s="170"/>
      <c r="F1" s="170"/>
      <c r="G1" s="170"/>
      <c r="H1" s="113">
        <f>янв!H1</f>
        <v>2023</v>
      </c>
      <c r="I1" s="1" t="s">
        <v>75</v>
      </c>
      <c r="J1" s="1"/>
      <c r="K1" s="1"/>
      <c r="L1" s="1"/>
      <c r="M1" s="1"/>
      <c r="N1" s="1"/>
    </row>
    <row r="2" spans="1:14" ht="24" x14ac:dyDescent="0.2">
      <c r="A2" s="3" t="s">
        <v>26</v>
      </c>
      <c r="B2" s="151" t="s">
        <v>98</v>
      </c>
      <c r="E2" s="168" t="s">
        <v>55</v>
      </c>
      <c r="F2" s="168"/>
      <c r="G2" s="168"/>
    </row>
    <row r="3" spans="1:14" ht="25.5" x14ac:dyDescent="0.2">
      <c r="A3" s="3" t="s">
        <v>0</v>
      </c>
      <c r="B3" s="36" t="s">
        <v>99</v>
      </c>
    </row>
    <row r="4" spans="1:14" x14ac:dyDescent="0.2">
      <c r="A4" s="4" t="s">
        <v>30</v>
      </c>
      <c r="B4" s="36">
        <v>40</v>
      </c>
    </row>
    <row r="5" spans="1:14" x14ac:dyDescent="0.2">
      <c r="A5" s="5" t="s">
        <v>28</v>
      </c>
      <c r="B5" s="134">
        <f>B6+B7</f>
        <v>4694</v>
      </c>
    </row>
    <row r="6" spans="1:14" x14ac:dyDescent="0.2">
      <c r="A6" s="6" t="s">
        <v>27</v>
      </c>
      <c r="B6" s="140">
        <v>680</v>
      </c>
    </row>
    <row r="7" spans="1:14" ht="13.5" thickBot="1" x14ac:dyDescent="0.25">
      <c r="A7" s="7" t="s">
        <v>29</v>
      </c>
      <c r="B7" s="141">
        <v>4014</v>
      </c>
    </row>
    <row r="8" spans="1:14" x14ac:dyDescent="0.2">
      <c r="A8" s="8" t="s">
        <v>31</v>
      </c>
      <c r="B8" s="126">
        <v>652185.64</v>
      </c>
      <c r="C8" s="171"/>
      <c r="D8" s="168"/>
      <c r="E8" s="168"/>
      <c r="F8" s="168"/>
    </row>
    <row r="9" spans="1:14" x14ac:dyDescent="0.2">
      <c r="A9" s="9" t="s">
        <v>32</v>
      </c>
      <c r="B9" s="127">
        <f>M45</f>
        <v>648624.92000000004</v>
      </c>
      <c r="C9" s="171"/>
      <c r="D9" s="168"/>
      <c r="E9" s="168"/>
      <c r="F9" s="168"/>
    </row>
    <row r="10" spans="1:14" ht="13.5" thickBot="1" x14ac:dyDescent="0.25">
      <c r="A10" s="11" t="s">
        <v>33</v>
      </c>
      <c r="B10" s="128">
        <f>B8-B9</f>
        <v>3560.7199999999721</v>
      </c>
      <c r="C10" s="171"/>
      <c r="D10" s="168"/>
      <c r="E10" s="168"/>
      <c r="F10" s="168"/>
    </row>
    <row r="11" spans="1:14" x14ac:dyDescent="0.2">
      <c r="A11" s="172" t="s">
        <v>40</v>
      </c>
      <c r="B11" s="172"/>
    </row>
    <row r="12" spans="1:14" x14ac:dyDescent="0.2">
      <c r="A12" s="3" t="s">
        <v>34</v>
      </c>
      <c r="B12" s="12">
        <v>131</v>
      </c>
    </row>
    <row r="13" spans="1:14" ht="12.75" customHeight="1" x14ac:dyDescent="0.2">
      <c r="A13" s="3" t="s">
        <v>2</v>
      </c>
      <c r="B13" s="125">
        <f>IF(M45&gt;0,B8/B5,0)</f>
        <v>138.94027268853856</v>
      </c>
      <c r="L13" s="176" t="s">
        <v>49</v>
      </c>
      <c r="M13" s="176"/>
      <c r="N13" s="176"/>
    </row>
    <row r="14" spans="1:14" x14ac:dyDescent="0.2">
      <c r="A14" s="13" t="s">
        <v>3</v>
      </c>
      <c r="B14" s="14">
        <f>B13/B12</f>
        <v>1.0606127686147981</v>
      </c>
      <c r="E14" s="40"/>
      <c r="L14" s="169" t="s">
        <v>50</v>
      </c>
      <c r="M14" s="169"/>
      <c r="N14" s="39">
        <v>2</v>
      </c>
    </row>
    <row r="15" spans="1:14" x14ac:dyDescent="0.2">
      <c r="A15" s="180" t="s">
        <v>41</v>
      </c>
      <c r="B15" s="180"/>
      <c r="E15" s="41"/>
      <c r="L15" s="169" t="s">
        <v>53</v>
      </c>
      <c r="M15" s="169"/>
      <c r="N15" s="39">
        <v>1.25</v>
      </c>
    </row>
    <row r="16" spans="1:14" x14ac:dyDescent="0.2">
      <c r="A16" s="3" t="s">
        <v>42</v>
      </c>
      <c r="B16" s="15">
        <f>J45</f>
        <v>0.93557845710462662</v>
      </c>
      <c r="L16" s="169" t="s">
        <v>52</v>
      </c>
      <c r="M16" s="169"/>
      <c r="N16" s="39">
        <v>2.63</v>
      </c>
    </row>
    <row r="17" spans="1:14" ht="13.5" thickBot="1" x14ac:dyDescent="0.25">
      <c r="A17" s="3" t="s">
        <v>43</v>
      </c>
      <c r="B17" s="16">
        <f>K45</f>
        <v>0.98473691978671096</v>
      </c>
      <c r="L17" s="169" t="s">
        <v>51</v>
      </c>
      <c r="M17" s="169"/>
      <c r="N17" s="39">
        <v>8.33</v>
      </c>
    </row>
    <row r="18" spans="1:14" ht="18.75" thickBot="1" x14ac:dyDescent="0.25">
      <c r="A18" s="17" t="s">
        <v>44</v>
      </c>
      <c r="B18" s="18">
        <f>L45</f>
        <v>0.9781774450650621</v>
      </c>
    </row>
    <row r="19" spans="1:14" ht="18.75" customHeight="1" x14ac:dyDescent="0.2">
      <c r="A19" s="174" t="s">
        <v>1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</row>
    <row r="20" spans="1:14" s="19" customFormat="1" ht="39" customHeight="1" x14ac:dyDescent="0.2">
      <c r="A20" s="181"/>
      <c r="B20" s="178" t="s">
        <v>37</v>
      </c>
      <c r="C20" s="178"/>
      <c r="D20" s="177" t="s">
        <v>38</v>
      </c>
      <c r="E20" s="177"/>
      <c r="F20" s="178"/>
      <c r="G20" s="177" t="s">
        <v>39</v>
      </c>
      <c r="H20" s="178"/>
      <c r="I20" s="178"/>
      <c r="J20" s="179" t="s">
        <v>4</v>
      </c>
      <c r="K20" s="180"/>
      <c r="L20" s="180"/>
      <c r="M20" s="173" t="s">
        <v>46</v>
      </c>
      <c r="N20" s="173" t="s">
        <v>47</v>
      </c>
    </row>
    <row r="21" spans="1:14" s="19" customFormat="1" x14ac:dyDescent="0.2">
      <c r="A21" s="181"/>
      <c r="B21" s="46" t="s">
        <v>27</v>
      </c>
      <c r="C21" s="46" t="s">
        <v>29</v>
      </c>
      <c r="D21" s="20" t="s">
        <v>27</v>
      </c>
      <c r="E21" s="20" t="s">
        <v>29</v>
      </c>
      <c r="F21" s="20" t="s">
        <v>5</v>
      </c>
      <c r="G21" s="20" t="s">
        <v>27</v>
      </c>
      <c r="H21" s="20" t="s">
        <v>29</v>
      </c>
      <c r="I21" s="20" t="s">
        <v>5</v>
      </c>
      <c r="J21" s="20" t="s">
        <v>27</v>
      </c>
      <c r="K21" s="20" t="s">
        <v>29</v>
      </c>
      <c r="L21" s="21" t="s">
        <v>45</v>
      </c>
      <c r="M21" s="173"/>
      <c r="N21" s="173"/>
    </row>
    <row r="22" spans="1:14" x14ac:dyDescent="0.2">
      <c r="A22" s="22" t="s">
        <v>6</v>
      </c>
      <c r="B22" s="60">
        <v>0.05</v>
      </c>
      <c r="C22" s="60">
        <v>5.5E-2</v>
      </c>
      <c r="D22" s="24">
        <f>B6*B22</f>
        <v>34</v>
      </c>
      <c r="E22" s="24">
        <f>B7*C22</f>
        <v>220.77</v>
      </c>
      <c r="F22" s="24">
        <f>D22+E22</f>
        <v>254.77</v>
      </c>
      <c r="G22" s="62">
        <v>30.771999999999998</v>
      </c>
      <c r="H22" s="62">
        <v>225.61199999999999</v>
      </c>
      <c r="I22" s="25">
        <f>G22+H22</f>
        <v>256.38400000000001</v>
      </c>
      <c r="J22" s="26">
        <f t="shared" ref="J22:K24" si="0">IF(D22&gt;0,G22/D22,0)</f>
        <v>0.90505882352941169</v>
      </c>
      <c r="K22" s="26">
        <f t="shared" si="0"/>
        <v>1.0219323277619241</v>
      </c>
      <c r="L22" s="27">
        <f>IF(I22&gt;0,I22/F22,0)</f>
        <v>1.006335125799741</v>
      </c>
      <c r="M22" s="63">
        <v>80059.8</v>
      </c>
      <c r="N22" s="28">
        <f>IF(I22&gt;0,M22/I22,0)</f>
        <v>312.2651959560659</v>
      </c>
    </row>
    <row r="23" spans="1:14" x14ac:dyDescent="0.2">
      <c r="A23" s="22" t="s">
        <v>7</v>
      </c>
      <c r="B23" s="60">
        <v>0.02</v>
      </c>
      <c r="C23" s="60">
        <v>2.4E-2</v>
      </c>
      <c r="D23" s="24">
        <f>B6*B23</f>
        <v>13.6</v>
      </c>
      <c r="E23" s="24">
        <f>B7*C23</f>
        <v>96.335999999999999</v>
      </c>
      <c r="F23" s="24">
        <f t="shared" ref="F23:F43" si="1">D23+E23</f>
        <v>109.93599999999999</v>
      </c>
      <c r="G23" s="62">
        <v>14.78</v>
      </c>
      <c r="H23" s="62">
        <v>121.00700000000001</v>
      </c>
      <c r="I23" s="25">
        <f t="shared" ref="I23:I43" si="2">G23+H23</f>
        <v>135.78700000000001</v>
      </c>
      <c r="J23" s="26">
        <f t="shared" si="0"/>
        <v>1.0867647058823529</v>
      </c>
      <c r="K23" s="26">
        <f t="shared" si="0"/>
        <v>1.2560932569340642</v>
      </c>
      <c r="L23" s="27">
        <f t="shared" ref="L23:L44" si="3">IF(F23&gt;0,I23/F23,0)</f>
        <v>1.2351459030708778</v>
      </c>
      <c r="M23" s="63">
        <v>31658.85</v>
      </c>
      <c r="N23" s="28">
        <f t="shared" ref="N23:N43" si="4">IF(I23&gt;0,M23/I23,0)</f>
        <v>233.15081708852833</v>
      </c>
    </row>
    <row r="24" spans="1:14" x14ac:dyDescent="0.2">
      <c r="A24" s="22" t="s">
        <v>97</v>
      </c>
      <c r="B24" s="152">
        <v>0.02</v>
      </c>
      <c r="C24" s="60">
        <v>2.5000000000000001E-2</v>
      </c>
      <c r="D24" s="24">
        <f>B6*B24</f>
        <v>13.6</v>
      </c>
      <c r="E24" s="24">
        <f>B7*C24</f>
        <v>100.35000000000001</v>
      </c>
      <c r="F24" s="24">
        <f>D24+E24</f>
        <v>113.95</v>
      </c>
      <c r="G24" s="62">
        <v>14.638999999999999</v>
      </c>
      <c r="H24" s="62">
        <v>102.586</v>
      </c>
      <c r="I24" s="25">
        <f>G24+H24</f>
        <v>117.22499999999999</v>
      </c>
      <c r="J24" s="26">
        <f t="shared" si="0"/>
        <v>1.0763970588235294</v>
      </c>
      <c r="K24" s="26">
        <f t="shared" si="0"/>
        <v>1.0222820129546586</v>
      </c>
      <c r="L24" s="27">
        <f>IF(F24&gt;0,I24/F24,0)</f>
        <v>1.0287406757349713</v>
      </c>
      <c r="M24" s="155">
        <v>33588.51</v>
      </c>
      <c r="N24" s="28">
        <f>IF(I24&gt;0,M24/I24,0)</f>
        <v>286.5302623160589</v>
      </c>
    </row>
    <row r="25" spans="1:14" x14ac:dyDescent="0.2">
      <c r="A25" s="22" t="s">
        <v>8</v>
      </c>
      <c r="B25" s="23">
        <v>3.2000000000000001E-2</v>
      </c>
      <c r="C25" s="23">
        <v>3.6999999999999998E-2</v>
      </c>
      <c r="D25" s="24">
        <f>B6*B25</f>
        <v>21.76</v>
      </c>
      <c r="E25" s="24">
        <f>B7*C25</f>
        <v>148.518</v>
      </c>
      <c r="F25" s="24">
        <f t="shared" si="1"/>
        <v>170.27799999999999</v>
      </c>
      <c r="G25" s="62">
        <v>15.189</v>
      </c>
      <c r="H25" s="62">
        <v>108.931</v>
      </c>
      <c r="I25" s="25">
        <f t="shared" si="2"/>
        <v>124.12</v>
      </c>
      <c r="J25" s="26">
        <f t="shared" ref="J25:J44" si="5">IF(D25&gt;0,G25/D25,0)</f>
        <v>0.69802389705882351</v>
      </c>
      <c r="K25" s="26">
        <f t="shared" ref="K25:K45" si="6">IF(E25&gt;0,H25/E25,0)</f>
        <v>0.73345318412582983</v>
      </c>
      <c r="L25" s="27">
        <f t="shared" si="3"/>
        <v>0.72892563924875797</v>
      </c>
      <c r="M25" s="63">
        <v>29098.400000000001</v>
      </c>
      <c r="N25" s="28">
        <f t="shared" si="4"/>
        <v>234.43764099258783</v>
      </c>
    </row>
    <row r="26" spans="1:14" x14ac:dyDescent="0.2">
      <c r="A26" s="22" t="s">
        <v>35</v>
      </c>
      <c r="B26" s="23">
        <v>1.7999999999999999E-2</v>
      </c>
      <c r="C26" s="23">
        <v>2.1000000000000001E-2</v>
      </c>
      <c r="D26" s="24">
        <f>B6*B26</f>
        <v>12.239999999999998</v>
      </c>
      <c r="E26" s="24">
        <f>B7*C26</f>
        <v>84.294000000000011</v>
      </c>
      <c r="F26" s="24">
        <f t="shared" si="1"/>
        <v>96.534000000000006</v>
      </c>
      <c r="G26" s="62">
        <v>10.574</v>
      </c>
      <c r="H26" s="62">
        <v>76.087999999999994</v>
      </c>
      <c r="I26" s="25">
        <f t="shared" si="2"/>
        <v>86.661999999999992</v>
      </c>
      <c r="J26" s="26">
        <f t="shared" si="5"/>
        <v>0.86388888888888904</v>
      </c>
      <c r="K26" s="26">
        <f t="shared" si="6"/>
        <v>0.90265024794172755</v>
      </c>
      <c r="L26" s="27">
        <f t="shared" si="3"/>
        <v>0.89773551287629216</v>
      </c>
      <c r="M26" s="63">
        <v>64974.26</v>
      </c>
      <c r="N26" s="28">
        <f t="shared" si="4"/>
        <v>749.74337079688917</v>
      </c>
    </row>
    <row r="27" spans="1:14" x14ac:dyDescent="0.2">
      <c r="A27" s="22" t="s">
        <v>36</v>
      </c>
      <c r="B27" s="23">
        <v>8.9999999999999993E-3</v>
      </c>
      <c r="C27" s="23">
        <v>1.0999999999999999E-2</v>
      </c>
      <c r="D27" s="24">
        <f>B6*B27</f>
        <v>6.1199999999999992</v>
      </c>
      <c r="E27" s="24">
        <f>B7*C27</f>
        <v>44.153999999999996</v>
      </c>
      <c r="F27" s="24">
        <f t="shared" si="1"/>
        <v>50.273999999999994</v>
      </c>
      <c r="G27" s="62">
        <v>5.0570000000000004</v>
      </c>
      <c r="H27" s="62">
        <v>43.247</v>
      </c>
      <c r="I27" s="25">
        <f t="shared" si="2"/>
        <v>48.304000000000002</v>
      </c>
      <c r="J27" s="26">
        <f t="shared" si="5"/>
        <v>0.82630718954248383</v>
      </c>
      <c r="K27" s="26">
        <f t="shared" si="6"/>
        <v>0.97945825972731815</v>
      </c>
      <c r="L27" s="27">
        <f t="shared" si="3"/>
        <v>0.96081473525082561</v>
      </c>
      <c r="M27" s="63">
        <v>5393.59</v>
      </c>
      <c r="N27" s="28">
        <f t="shared" si="4"/>
        <v>111.65928287512421</v>
      </c>
    </row>
    <row r="28" spans="1:14" x14ac:dyDescent="0.2">
      <c r="A28" s="30" t="s">
        <v>9</v>
      </c>
      <c r="B28" s="23">
        <v>0.39</v>
      </c>
      <c r="C28" s="23">
        <v>0.45</v>
      </c>
      <c r="D28" s="24">
        <f>B6*B28</f>
        <v>265.2</v>
      </c>
      <c r="E28" s="24">
        <f>B7*C28</f>
        <v>1806.3</v>
      </c>
      <c r="F28" s="24">
        <f t="shared" si="1"/>
        <v>2071.5</v>
      </c>
      <c r="G28" s="62">
        <v>243.482</v>
      </c>
      <c r="H28" s="62">
        <v>1856.4590000000001</v>
      </c>
      <c r="I28" s="25">
        <f t="shared" si="2"/>
        <v>2099.9410000000003</v>
      </c>
      <c r="J28" s="26">
        <f t="shared" si="5"/>
        <v>0.91810708898944193</v>
      </c>
      <c r="K28" s="26">
        <f t="shared" si="6"/>
        <v>1.027768919891491</v>
      </c>
      <c r="L28" s="27">
        <f t="shared" si="3"/>
        <v>1.0137296644943279</v>
      </c>
      <c r="M28" s="63">
        <v>129540.45</v>
      </c>
      <c r="N28" s="28">
        <f t="shared" si="4"/>
        <v>61.687661700971589</v>
      </c>
    </row>
    <row r="29" spans="1:14" x14ac:dyDescent="0.2">
      <c r="A29" s="22" t="s">
        <v>10</v>
      </c>
      <c r="B29" s="23">
        <v>0.03</v>
      </c>
      <c r="C29" s="23">
        <v>0.04</v>
      </c>
      <c r="D29" s="24">
        <f>B6*B29</f>
        <v>20.399999999999999</v>
      </c>
      <c r="E29" s="24">
        <f>B7*C29</f>
        <v>160.56</v>
      </c>
      <c r="F29" s="24">
        <f t="shared" si="1"/>
        <v>180.96</v>
      </c>
      <c r="G29" s="62">
        <v>20.209</v>
      </c>
      <c r="H29" s="62">
        <v>139.791</v>
      </c>
      <c r="I29" s="25">
        <f t="shared" si="2"/>
        <v>160</v>
      </c>
      <c r="J29" s="26">
        <f t="shared" si="5"/>
        <v>0.99063725490196086</v>
      </c>
      <c r="K29" s="26">
        <f t="shared" si="6"/>
        <v>0.87064648729446936</v>
      </c>
      <c r="L29" s="27">
        <f t="shared" si="3"/>
        <v>0.88417329796640143</v>
      </c>
      <c r="M29" s="63">
        <v>31636.95</v>
      </c>
      <c r="N29" s="28">
        <f t="shared" si="4"/>
        <v>197.73093750000001</v>
      </c>
    </row>
    <row r="30" spans="1:14" x14ac:dyDescent="0.2">
      <c r="A30" s="22" t="s">
        <v>11</v>
      </c>
      <c r="B30" s="23">
        <v>8.9999999999999993E-3</v>
      </c>
      <c r="C30" s="23">
        <v>1.0999999999999999E-2</v>
      </c>
      <c r="D30" s="24">
        <f>B6*B30</f>
        <v>6.1199999999999992</v>
      </c>
      <c r="E30" s="24">
        <f>B7*C30</f>
        <v>44.153999999999996</v>
      </c>
      <c r="F30" s="24">
        <f t="shared" si="1"/>
        <v>50.273999999999994</v>
      </c>
      <c r="G30" s="62">
        <v>5.1379999999999999</v>
      </c>
      <c r="H30" s="62">
        <v>47.112000000000002</v>
      </c>
      <c r="I30" s="25">
        <f t="shared" si="2"/>
        <v>52.25</v>
      </c>
      <c r="J30" s="26">
        <f t="shared" si="5"/>
        <v>0.83954248366013084</v>
      </c>
      <c r="K30" s="26">
        <f t="shared" si="6"/>
        <v>1.0669927979345022</v>
      </c>
      <c r="L30" s="27">
        <f t="shared" si="3"/>
        <v>1.0393046107331823</v>
      </c>
      <c r="M30" s="63">
        <v>9274.19</v>
      </c>
      <c r="N30" s="28">
        <f t="shared" si="4"/>
        <v>177.49645933014355</v>
      </c>
    </row>
    <row r="31" spans="1:14" x14ac:dyDescent="0.2">
      <c r="A31" s="22" t="s">
        <v>12</v>
      </c>
      <c r="B31" s="23">
        <v>4.0000000000000001E-3</v>
      </c>
      <c r="C31" s="23">
        <v>6.0000000000000001E-3</v>
      </c>
      <c r="D31" s="24">
        <f>B6*B31</f>
        <v>2.72</v>
      </c>
      <c r="E31" s="24">
        <f>B7*C31</f>
        <v>24.084</v>
      </c>
      <c r="F31" s="24">
        <f t="shared" si="1"/>
        <v>26.803999999999998</v>
      </c>
      <c r="G31" s="62">
        <v>3.0649999999999999</v>
      </c>
      <c r="H31" s="62">
        <v>24.919</v>
      </c>
      <c r="I31" s="25">
        <f t="shared" si="2"/>
        <v>27.984000000000002</v>
      </c>
      <c r="J31" s="26">
        <f t="shared" si="5"/>
        <v>1.1268382352941175</v>
      </c>
      <c r="K31" s="26">
        <f t="shared" si="6"/>
        <v>1.03467032054476</v>
      </c>
      <c r="L31" s="27">
        <f t="shared" si="3"/>
        <v>1.0440232801074467</v>
      </c>
      <c r="M31" s="63">
        <v>13553.73</v>
      </c>
      <c r="N31" s="28">
        <f t="shared" si="4"/>
        <v>484.33855060034301</v>
      </c>
    </row>
    <row r="32" spans="1:14" x14ac:dyDescent="0.2">
      <c r="A32" s="22" t="s">
        <v>13</v>
      </c>
      <c r="B32" s="23">
        <v>1</v>
      </c>
      <c r="C32" s="23">
        <v>1</v>
      </c>
      <c r="D32" s="24">
        <f>B6*B32</f>
        <v>680</v>
      </c>
      <c r="E32" s="24">
        <f>B7*C32</f>
        <v>4014</v>
      </c>
      <c r="F32" s="24">
        <f t="shared" si="1"/>
        <v>4694</v>
      </c>
      <c r="G32" s="62">
        <v>666.3</v>
      </c>
      <c r="H32" s="62">
        <v>4068.6</v>
      </c>
      <c r="I32" s="25">
        <f t="shared" si="2"/>
        <v>4734.8999999999996</v>
      </c>
      <c r="J32" s="26">
        <f t="shared" si="5"/>
        <v>0.97985294117647048</v>
      </c>
      <c r="K32" s="26">
        <f t="shared" si="6"/>
        <v>1.0136023916292973</v>
      </c>
      <c r="L32" s="27">
        <f t="shared" si="3"/>
        <v>1.0087132509586705</v>
      </c>
      <c r="M32" s="63">
        <v>30729.5</v>
      </c>
      <c r="N32" s="28">
        <f t="shared" si="4"/>
        <v>6.4899997888022982</v>
      </c>
    </row>
    <row r="33" spans="1:14" x14ac:dyDescent="0.2">
      <c r="A33" s="22" t="s">
        <v>14</v>
      </c>
      <c r="B33" s="23">
        <v>2.5000000000000001E-2</v>
      </c>
      <c r="C33" s="23">
        <v>2.9000000000000001E-2</v>
      </c>
      <c r="D33" s="24">
        <f>B6*B33</f>
        <v>17</v>
      </c>
      <c r="E33" s="24">
        <f>B7*C33</f>
        <v>116.40600000000001</v>
      </c>
      <c r="F33" s="24">
        <f t="shared" si="1"/>
        <v>133.40600000000001</v>
      </c>
      <c r="G33" s="62">
        <v>13.058999999999999</v>
      </c>
      <c r="H33" s="62">
        <v>110.321</v>
      </c>
      <c r="I33" s="25">
        <f t="shared" si="2"/>
        <v>123.38</v>
      </c>
      <c r="J33" s="26">
        <f t="shared" si="5"/>
        <v>0.76817647058823524</v>
      </c>
      <c r="K33" s="26">
        <f t="shared" si="6"/>
        <v>0.94772606223046918</v>
      </c>
      <c r="L33" s="27">
        <f t="shared" si="3"/>
        <v>0.92484595895237087</v>
      </c>
      <c r="M33" s="63">
        <v>3257.43</v>
      </c>
      <c r="N33" s="28">
        <f t="shared" si="4"/>
        <v>26.401604798184472</v>
      </c>
    </row>
    <row r="34" spans="1:14" x14ac:dyDescent="0.2">
      <c r="A34" s="22" t="s">
        <v>15</v>
      </c>
      <c r="B34" s="23">
        <v>0.03</v>
      </c>
      <c r="C34" s="23">
        <v>4.2999999999999997E-2</v>
      </c>
      <c r="D34" s="24">
        <f>B6*B34</f>
        <v>20.399999999999999</v>
      </c>
      <c r="E34" s="24">
        <f>B7*C34</f>
        <v>172.60199999999998</v>
      </c>
      <c r="F34" s="24">
        <f t="shared" si="1"/>
        <v>193.00199999999998</v>
      </c>
      <c r="G34" s="62">
        <v>20.068999999999999</v>
      </c>
      <c r="H34" s="62">
        <v>142.55699999999999</v>
      </c>
      <c r="I34" s="25">
        <f t="shared" si="2"/>
        <v>162.62599999999998</v>
      </c>
      <c r="J34" s="26">
        <f t="shared" si="5"/>
        <v>0.98377450980392156</v>
      </c>
      <c r="K34" s="26">
        <f t="shared" si="6"/>
        <v>0.82592901588625856</v>
      </c>
      <c r="L34" s="27">
        <f t="shared" si="3"/>
        <v>0.84261302991678844</v>
      </c>
      <c r="M34" s="63">
        <v>7827.4</v>
      </c>
      <c r="N34" s="28">
        <f t="shared" si="4"/>
        <v>48.131295118861686</v>
      </c>
    </row>
    <row r="35" spans="1:14" x14ac:dyDescent="0.2">
      <c r="A35" s="22" t="s">
        <v>16</v>
      </c>
      <c r="B35" s="23">
        <v>8.0000000000000002E-3</v>
      </c>
      <c r="C35" s="23">
        <v>1.2E-2</v>
      </c>
      <c r="D35" s="24">
        <f>B6*B35</f>
        <v>5.44</v>
      </c>
      <c r="E35" s="24">
        <f>B7*C35</f>
        <v>48.167999999999999</v>
      </c>
      <c r="F35" s="24">
        <f t="shared" si="1"/>
        <v>53.607999999999997</v>
      </c>
      <c r="G35" s="62">
        <v>6.5279999999999996</v>
      </c>
      <c r="H35" s="62">
        <v>49.682000000000002</v>
      </c>
      <c r="I35" s="25">
        <f t="shared" si="2"/>
        <v>56.21</v>
      </c>
      <c r="J35" s="26">
        <f t="shared" si="5"/>
        <v>1.1999999999999997</v>
      </c>
      <c r="K35" s="26">
        <f t="shared" si="6"/>
        <v>1.0314316558711178</v>
      </c>
      <c r="L35" s="27">
        <f t="shared" si="3"/>
        <v>1.048537531711685</v>
      </c>
      <c r="M35" s="63">
        <v>2697.95</v>
      </c>
      <c r="N35" s="28">
        <f t="shared" si="4"/>
        <v>47.997687244262586</v>
      </c>
    </row>
    <row r="36" spans="1:14" x14ac:dyDescent="0.2">
      <c r="A36" s="22" t="s">
        <v>17</v>
      </c>
      <c r="B36" s="23">
        <v>2.5000000000000001E-2</v>
      </c>
      <c r="C36" s="23">
        <v>0.03</v>
      </c>
      <c r="D36" s="24">
        <f>B6*B36</f>
        <v>17</v>
      </c>
      <c r="E36" s="24">
        <f>B7*C36</f>
        <v>120.42</v>
      </c>
      <c r="F36" s="24">
        <f t="shared" si="1"/>
        <v>137.42000000000002</v>
      </c>
      <c r="G36" s="62">
        <v>16.27</v>
      </c>
      <c r="H36" s="62">
        <v>118.578</v>
      </c>
      <c r="I36" s="25">
        <f t="shared" si="2"/>
        <v>134.84800000000001</v>
      </c>
      <c r="J36" s="26">
        <f t="shared" si="5"/>
        <v>0.95705882352941174</v>
      </c>
      <c r="K36" s="26">
        <f t="shared" si="6"/>
        <v>0.98470353761833584</v>
      </c>
      <c r="L36" s="27">
        <f t="shared" si="3"/>
        <v>0.98128365594527722</v>
      </c>
      <c r="M36" s="63">
        <v>8843.5</v>
      </c>
      <c r="N36" s="28">
        <f t="shared" si="4"/>
        <v>65.581247033697196</v>
      </c>
    </row>
    <row r="37" spans="1:14" x14ac:dyDescent="0.2">
      <c r="A37" s="22" t="s">
        <v>18</v>
      </c>
      <c r="B37" s="23">
        <v>1.2E-2</v>
      </c>
      <c r="C37" s="23">
        <v>0.02</v>
      </c>
      <c r="D37" s="24">
        <f>B6*B37</f>
        <v>8.16</v>
      </c>
      <c r="E37" s="24">
        <f>B7*C37</f>
        <v>80.28</v>
      </c>
      <c r="F37" s="24">
        <f t="shared" si="1"/>
        <v>88.44</v>
      </c>
      <c r="G37" s="62">
        <v>7.2460000000000004</v>
      </c>
      <c r="H37" s="62">
        <v>84.578000000000003</v>
      </c>
      <c r="I37" s="25">
        <f t="shared" si="2"/>
        <v>91.823999999999998</v>
      </c>
      <c r="J37" s="26">
        <f t="shared" si="5"/>
        <v>0.88799019607843144</v>
      </c>
      <c r="K37" s="26">
        <f t="shared" si="6"/>
        <v>1.0535376183358247</v>
      </c>
      <c r="L37" s="27">
        <f t="shared" si="3"/>
        <v>1.0382632293080054</v>
      </c>
      <c r="M37" s="63">
        <v>10066.049999999999</v>
      </c>
      <c r="N37" s="28">
        <f t="shared" si="4"/>
        <v>109.62330109775222</v>
      </c>
    </row>
    <row r="38" spans="1:14" x14ac:dyDescent="0.2">
      <c r="A38" s="22" t="s">
        <v>19</v>
      </c>
      <c r="B38" s="23">
        <v>8.9999999999999993E-3</v>
      </c>
      <c r="C38" s="23">
        <v>1.0999999999999999E-2</v>
      </c>
      <c r="D38" s="24">
        <f>B6*B38</f>
        <v>6.1199999999999992</v>
      </c>
      <c r="E38" s="24">
        <f>B7*C38</f>
        <v>44.153999999999996</v>
      </c>
      <c r="F38" s="24">
        <f t="shared" si="1"/>
        <v>50.273999999999994</v>
      </c>
      <c r="G38" s="62">
        <v>7.5019999999999998</v>
      </c>
      <c r="H38" s="62">
        <v>44.313000000000002</v>
      </c>
      <c r="I38" s="25">
        <f t="shared" si="2"/>
        <v>51.815000000000005</v>
      </c>
      <c r="J38" s="26">
        <f t="shared" si="5"/>
        <v>1.2258169934640524</v>
      </c>
      <c r="K38" s="26">
        <f t="shared" si="6"/>
        <v>1.003601032749015</v>
      </c>
      <c r="L38" s="27">
        <f t="shared" si="3"/>
        <v>1.0306520268926287</v>
      </c>
      <c r="M38" s="63">
        <v>6427.71</v>
      </c>
      <c r="N38" s="28">
        <f t="shared" si="4"/>
        <v>124.051143491267</v>
      </c>
    </row>
    <row r="39" spans="1:14" x14ac:dyDescent="0.2">
      <c r="A39" s="22" t="s">
        <v>20</v>
      </c>
      <c r="B39" s="23">
        <v>9.5000000000000001E-2</v>
      </c>
      <c r="C39" s="23">
        <v>0.1</v>
      </c>
      <c r="D39" s="24">
        <f>B6*B39</f>
        <v>64.599999999999994</v>
      </c>
      <c r="E39" s="24">
        <f>B7*C39</f>
        <v>401.40000000000003</v>
      </c>
      <c r="F39" s="24">
        <f t="shared" si="1"/>
        <v>466</v>
      </c>
      <c r="G39" s="62">
        <v>52.29</v>
      </c>
      <c r="H39" s="62">
        <v>376.51</v>
      </c>
      <c r="I39" s="25">
        <f t="shared" si="2"/>
        <v>428.8</v>
      </c>
      <c r="J39" s="26">
        <f t="shared" si="5"/>
        <v>0.80944272445820442</v>
      </c>
      <c r="K39" s="26">
        <f t="shared" si="6"/>
        <v>0.93799202790234171</v>
      </c>
      <c r="L39" s="27">
        <f t="shared" si="3"/>
        <v>0.92017167381974252</v>
      </c>
      <c r="M39" s="63">
        <v>34104.94</v>
      </c>
      <c r="N39" s="28">
        <f t="shared" si="4"/>
        <v>79.535774253731347</v>
      </c>
    </row>
    <row r="40" spans="1:14" x14ac:dyDescent="0.2">
      <c r="A40" s="22" t="s">
        <v>21</v>
      </c>
      <c r="B40" s="23">
        <v>0.1</v>
      </c>
      <c r="C40" s="23">
        <v>0.1</v>
      </c>
      <c r="D40" s="24">
        <f>B6*B40</f>
        <v>68</v>
      </c>
      <c r="E40" s="24">
        <f>B7*C40</f>
        <v>401.40000000000003</v>
      </c>
      <c r="F40" s="24">
        <f t="shared" si="1"/>
        <v>469.40000000000003</v>
      </c>
      <c r="G40" s="62">
        <v>68</v>
      </c>
      <c r="H40" s="62">
        <v>404.8</v>
      </c>
      <c r="I40" s="25">
        <f t="shared" si="2"/>
        <v>472.8</v>
      </c>
      <c r="J40" s="26">
        <f t="shared" si="5"/>
        <v>1</v>
      </c>
      <c r="K40" s="26">
        <f t="shared" si="6"/>
        <v>1.0084703537618336</v>
      </c>
      <c r="L40" s="27">
        <f t="shared" si="3"/>
        <v>1.0072432893054963</v>
      </c>
      <c r="M40" s="63">
        <v>21310.720000000001</v>
      </c>
      <c r="N40" s="28">
        <f t="shared" si="4"/>
        <v>45.073434856175972</v>
      </c>
    </row>
    <row r="41" spans="1:14" x14ac:dyDescent="0.2">
      <c r="A41" s="22" t="s">
        <v>22</v>
      </c>
      <c r="B41" s="60">
        <v>0.12</v>
      </c>
      <c r="C41" s="60">
        <v>0.14000000000000001</v>
      </c>
      <c r="D41" s="24">
        <f>B6*B41</f>
        <v>81.599999999999994</v>
      </c>
      <c r="E41" s="24">
        <f>B7*C41</f>
        <v>561.96</v>
      </c>
      <c r="F41" s="24">
        <f t="shared" si="1"/>
        <v>643.56000000000006</v>
      </c>
      <c r="G41" s="62">
        <v>57.749000000000002</v>
      </c>
      <c r="H41" s="62">
        <v>440.32499999999999</v>
      </c>
      <c r="I41" s="25">
        <f t="shared" si="2"/>
        <v>498.07400000000001</v>
      </c>
      <c r="J41" s="26">
        <f t="shared" si="5"/>
        <v>0.70770833333333338</v>
      </c>
      <c r="K41" s="26">
        <f t="shared" si="6"/>
        <v>0.78355221012171683</v>
      </c>
      <c r="L41" s="27">
        <f t="shared" si="3"/>
        <v>0.77393560817950147</v>
      </c>
      <c r="M41" s="63">
        <v>15034.8</v>
      </c>
      <c r="N41" s="28">
        <f t="shared" si="4"/>
        <v>30.185875994330157</v>
      </c>
    </row>
    <row r="42" spans="1:14" x14ac:dyDescent="0.2">
      <c r="A42" s="22" t="s">
        <v>23</v>
      </c>
      <c r="B42" s="23">
        <v>0.18</v>
      </c>
      <c r="C42" s="23">
        <v>0.22</v>
      </c>
      <c r="D42" s="24">
        <f>B6*B42</f>
        <v>122.39999999999999</v>
      </c>
      <c r="E42" s="24">
        <f>B7*C42</f>
        <v>883.08</v>
      </c>
      <c r="F42" s="24">
        <f t="shared" si="1"/>
        <v>1005.48</v>
      </c>
      <c r="G42" s="62">
        <v>109.42</v>
      </c>
      <c r="H42" s="62">
        <v>831.32</v>
      </c>
      <c r="I42" s="25">
        <f t="shared" si="2"/>
        <v>940.74</v>
      </c>
      <c r="J42" s="26">
        <f t="shared" si="5"/>
        <v>0.89395424836601312</v>
      </c>
      <c r="K42" s="26">
        <f t="shared" si="6"/>
        <v>0.94138696380848852</v>
      </c>
      <c r="L42" s="27">
        <f t="shared" si="3"/>
        <v>0.93561284162787917</v>
      </c>
      <c r="M42" s="63">
        <v>44224.9</v>
      </c>
      <c r="N42" s="28">
        <f t="shared" si="4"/>
        <v>47.010757488785423</v>
      </c>
    </row>
    <row r="43" spans="1:14" x14ac:dyDescent="0.2">
      <c r="A43" s="22" t="s">
        <v>24</v>
      </c>
      <c r="B43" s="23">
        <v>0.04</v>
      </c>
      <c r="C43" s="23">
        <v>0.05</v>
      </c>
      <c r="D43" s="24">
        <f>B6*B43</f>
        <v>27.2</v>
      </c>
      <c r="E43" s="24">
        <f>B7*C43</f>
        <v>200.70000000000002</v>
      </c>
      <c r="F43" s="24">
        <f t="shared" si="1"/>
        <v>227.9</v>
      </c>
      <c r="G43" s="62">
        <v>27.2</v>
      </c>
      <c r="H43" s="62">
        <v>198.09</v>
      </c>
      <c r="I43" s="25">
        <f t="shared" si="2"/>
        <v>225.29</v>
      </c>
      <c r="J43" s="26">
        <f t="shared" si="5"/>
        <v>1</v>
      </c>
      <c r="K43" s="26">
        <f t="shared" si="6"/>
        <v>0.98699551569506716</v>
      </c>
      <c r="L43" s="27">
        <f t="shared" si="3"/>
        <v>0.98854760860026325</v>
      </c>
      <c r="M43" s="63">
        <v>11469.29</v>
      </c>
      <c r="N43" s="28">
        <f t="shared" si="4"/>
        <v>50.909006169825567</v>
      </c>
    </row>
    <row r="44" spans="1:14" x14ac:dyDescent="0.2">
      <c r="A44" s="30" t="s">
        <v>25</v>
      </c>
      <c r="B44" s="61">
        <v>0.06</v>
      </c>
      <c r="C44" s="61">
        <v>0.08</v>
      </c>
      <c r="D44" s="24">
        <f>B6*B44</f>
        <v>40.799999999999997</v>
      </c>
      <c r="E44" s="24">
        <f>B7*C44</f>
        <v>321.12</v>
      </c>
      <c r="F44" s="24">
        <f>D44+E44</f>
        <v>361.92</v>
      </c>
      <c r="G44" s="62">
        <v>39.799999999999997</v>
      </c>
      <c r="H44" s="62">
        <v>325.7</v>
      </c>
      <c r="I44" s="25">
        <f>G44+H44</f>
        <v>365.5</v>
      </c>
      <c r="J44" s="26">
        <f t="shared" si="5"/>
        <v>0.97549019607843135</v>
      </c>
      <c r="K44" s="26">
        <f t="shared" si="6"/>
        <v>1.0142625809666168</v>
      </c>
      <c r="L44" s="27">
        <f t="shared" si="3"/>
        <v>1.009891688770999</v>
      </c>
      <c r="M44" s="63">
        <v>23852</v>
      </c>
      <c r="N44" s="28">
        <f>IF(I44&gt;0,M44/I44,0)</f>
        <v>65.258549931600541</v>
      </c>
    </row>
    <row r="45" spans="1:14" s="19" customFormat="1" x14ac:dyDescent="0.2">
      <c r="A45" s="42" t="s">
        <v>54</v>
      </c>
      <c r="B45" s="43"/>
      <c r="C45" s="43"/>
      <c r="D45" s="44">
        <f>SUM(D22:D44)</f>
        <v>1554.48</v>
      </c>
      <c r="E45" s="44">
        <f>SUM(E22:E44)</f>
        <v>10095.209999999999</v>
      </c>
      <c r="F45" s="44">
        <f>D45+E45</f>
        <v>11649.689999999999</v>
      </c>
      <c r="G45" s="54">
        <f>SUM(G22:G44)</f>
        <v>1454.338</v>
      </c>
      <c r="H45" s="54">
        <f>SUM(H22:H44)</f>
        <v>9941.126000000002</v>
      </c>
      <c r="I45" s="45">
        <f>G45+H45</f>
        <v>11395.464000000002</v>
      </c>
      <c r="J45" s="57">
        <f>IF(G45&gt;0,G45/D45,0)</f>
        <v>0.93557845710462662</v>
      </c>
      <c r="K45" s="57">
        <f t="shared" si="6"/>
        <v>0.98473691978671096</v>
      </c>
      <c r="L45" s="57">
        <f>IF(F45&gt;0,I45/F45,0)</f>
        <v>0.9781774450650621</v>
      </c>
      <c r="M45" s="55">
        <f>SUM(SUM(M22:M44))</f>
        <v>648624.92000000004</v>
      </c>
      <c r="N45" s="58"/>
    </row>
    <row r="46" spans="1:14" ht="13.5" thickBot="1" x14ac:dyDescent="0.25"/>
    <row r="47" spans="1:14" s="35" customFormat="1" ht="21" customHeight="1" thickBot="1" x14ac:dyDescent="0.25">
      <c r="A47" s="31" t="s">
        <v>48</v>
      </c>
      <c r="B47" s="32">
        <f>SUM(B22:B24)</f>
        <v>9.0000000000000011E-2</v>
      </c>
      <c r="C47" s="32">
        <f>SUM(C22:C24)</f>
        <v>0.10400000000000001</v>
      </c>
      <c r="D47" s="33">
        <f t="shared" ref="D47:I47" si="7">SUM(D22:D24)</f>
        <v>61.2</v>
      </c>
      <c r="E47" s="33">
        <f t="shared" si="7"/>
        <v>417.45600000000002</v>
      </c>
      <c r="F47" s="33">
        <f t="shared" si="7"/>
        <v>478.65600000000001</v>
      </c>
      <c r="G47" s="33">
        <f t="shared" si="7"/>
        <v>60.191000000000003</v>
      </c>
      <c r="H47" s="33">
        <f t="shared" si="7"/>
        <v>449.20500000000004</v>
      </c>
      <c r="I47" s="33">
        <f t="shared" si="7"/>
        <v>509.39600000000007</v>
      </c>
      <c r="J47" s="59">
        <f>IF(G47=0,0,G47/D47)</f>
        <v>0.98351307189542481</v>
      </c>
      <c r="K47" s="59">
        <f>IF(H47=0,0,H47/E47)</f>
        <v>1.0760535242037486</v>
      </c>
      <c r="L47" s="59">
        <f>IF(I47&gt;0,I47/F47,0)</f>
        <v>1.0642214868297901</v>
      </c>
      <c r="M47" s="56">
        <f>SUM(M22:M24)</f>
        <v>145307.16</v>
      </c>
      <c r="N47" s="34">
        <f>IF(M47=0,0,M47/I47)</f>
        <v>285.25383002614859</v>
      </c>
    </row>
  </sheetData>
  <sheetProtection password="CC53" sheet="1" objects="1" scenarios="1" formatCells="0" formatColumns="0" formatRows="0"/>
  <customSheetViews>
    <customSheetView guid="{0721A5A3-9522-4934-9C82-658F39FE139D}" topLeftCell="A5">
      <selection activeCell="M22" sqref="M22:M44"/>
      <pageMargins left="0.31496062992125984" right="0.31496062992125984" top="0.94488188976377963" bottom="0.35433070866141736" header="0" footer="0"/>
      <printOptions horizontalCentered="1"/>
      <pageSetup paperSize="9" scale="75" orientation="landscape" r:id="rId1"/>
    </customSheetView>
  </customSheetViews>
  <mergeCells count="19">
    <mergeCell ref="A1:G1"/>
    <mergeCell ref="J20:L20"/>
    <mergeCell ref="M20:M21"/>
    <mergeCell ref="L14:M14"/>
    <mergeCell ref="L15:M15"/>
    <mergeCell ref="L16:M16"/>
    <mergeCell ref="C8:C10"/>
    <mergeCell ref="D8:F10"/>
    <mergeCell ref="A11:B11"/>
    <mergeCell ref="E2:G2"/>
    <mergeCell ref="N20:N21"/>
    <mergeCell ref="L13:N13"/>
    <mergeCell ref="G20:I20"/>
    <mergeCell ref="A20:A21"/>
    <mergeCell ref="B20:C20"/>
    <mergeCell ref="D20:F20"/>
    <mergeCell ref="L17:M17"/>
    <mergeCell ref="A15:B15"/>
    <mergeCell ref="A19:N19"/>
  </mergeCells>
  <phoneticPr fontId="20" type="noConversion"/>
  <printOptions horizontalCentered="1"/>
  <pageMargins left="0.31496062992125984" right="0.31496062992125984" top="0.94488188976377963" bottom="0.35433070866141736" header="0" footer="0"/>
  <pageSetup paperSize="9" scale="7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7"/>
  <sheetViews>
    <sheetView workbookViewId="0">
      <selection activeCell="B8" sqref="B8"/>
    </sheetView>
  </sheetViews>
  <sheetFormatPr defaultRowHeight="12.75" x14ac:dyDescent="0.2"/>
  <cols>
    <col min="1" max="1" width="32.7109375" style="64" customWidth="1"/>
    <col min="2" max="2" width="13.42578125" style="64" customWidth="1"/>
    <col min="3" max="3" width="12.140625" style="64" customWidth="1"/>
    <col min="4" max="12" width="11.28515625" style="64" customWidth="1"/>
    <col min="13" max="13" width="12.5703125" style="64" customWidth="1"/>
    <col min="14" max="14" width="11.28515625" style="64" customWidth="1"/>
    <col min="15" max="15" width="10.42578125" style="64" customWidth="1"/>
    <col min="16" max="16384" width="9.140625" style="64"/>
  </cols>
  <sheetData>
    <row r="1" spans="1:14" s="2" customFormat="1" ht="24" customHeight="1" x14ac:dyDescent="0.2">
      <c r="A1" s="170" t="s">
        <v>78</v>
      </c>
      <c r="B1" s="170"/>
      <c r="C1" s="170"/>
      <c r="D1" s="170"/>
      <c r="E1" s="170"/>
      <c r="F1" s="170"/>
      <c r="G1" s="170"/>
      <c r="H1" s="113">
        <f>янв!H1</f>
        <v>2023</v>
      </c>
      <c r="I1" s="1" t="s">
        <v>75</v>
      </c>
      <c r="J1" s="1"/>
      <c r="K1" s="1"/>
      <c r="L1" s="1"/>
      <c r="M1" s="1"/>
      <c r="N1" s="1"/>
    </row>
    <row r="2" spans="1:14" ht="24" x14ac:dyDescent="0.2">
      <c r="A2" s="65" t="s">
        <v>26</v>
      </c>
      <c r="B2" s="151" t="s">
        <v>100</v>
      </c>
      <c r="E2" s="183" t="s">
        <v>55</v>
      </c>
      <c r="F2" s="183"/>
      <c r="G2" s="183"/>
    </row>
    <row r="3" spans="1:14" x14ac:dyDescent="0.2">
      <c r="A3" s="65" t="s">
        <v>0</v>
      </c>
      <c r="B3" s="36" t="s">
        <v>99</v>
      </c>
    </row>
    <row r="4" spans="1:14" x14ac:dyDescent="0.2">
      <c r="A4" s="66" t="s">
        <v>30</v>
      </c>
      <c r="B4" s="36">
        <v>40</v>
      </c>
    </row>
    <row r="5" spans="1:14" x14ac:dyDescent="0.2">
      <c r="A5" s="67" t="s">
        <v>28</v>
      </c>
      <c r="B5" s="142">
        <f>B6+B7</f>
        <v>5779</v>
      </c>
    </row>
    <row r="6" spans="1:14" x14ac:dyDescent="0.2">
      <c r="A6" s="68" t="s">
        <v>27</v>
      </c>
      <c r="B6" s="143">
        <v>854</v>
      </c>
    </row>
    <row r="7" spans="1:14" ht="13.5" thickBot="1" x14ac:dyDescent="0.25">
      <c r="A7" s="69" t="s">
        <v>29</v>
      </c>
      <c r="B7" s="144">
        <v>4925</v>
      </c>
    </row>
    <row r="8" spans="1:14" x14ac:dyDescent="0.2">
      <c r="A8" s="70" t="s">
        <v>31</v>
      </c>
      <c r="B8" s="130">
        <v>693645.29</v>
      </c>
      <c r="C8" s="182"/>
      <c r="D8" s="183"/>
      <c r="E8" s="183"/>
      <c r="F8" s="183"/>
    </row>
    <row r="9" spans="1:14" x14ac:dyDescent="0.2">
      <c r="A9" s="71" t="s">
        <v>32</v>
      </c>
      <c r="B9" s="131">
        <f>M45</f>
        <v>689084.57000000007</v>
      </c>
      <c r="C9" s="182"/>
      <c r="D9" s="183"/>
      <c r="E9" s="183"/>
      <c r="F9" s="183"/>
    </row>
    <row r="10" spans="1:14" ht="13.5" thickBot="1" x14ac:dyDescent="0.25">
      <c r="A10" s="72" t="s">
        <v>33</v>
      </c>
      <c r="B10" s="132">
        <f>B8-B9</f>
        <v>4560.7199999999721</v>
      </c>
      <c r="C10" s="182"/>
      <c r="D10" s="183"/>
      <c r="E10" s="183"/>
      <c r="F10" s="183"/>
    </row>
    <row r="11" spans="1:14" x14ac:dyDescent="0.2">
      <c r="A11" s="184" t="s">
        <v>40</v>
      </c>
      <c r="B11" s="184"/>
    </row>
    <row r="12" spans="1:14" x14ac:dyDescent="0.2">
      <c r="A12" s="65" t="s">
        <v>34</v>
      </c>
      <c r="B12" s="73">
        <v>131</v>
      </c>
    </row>
    <row r="13" spans="1:14" ht="12.75" customHeight="1" x14ac:dyDescent="0.2">
      <c r="A13" s="65" t="s">
        <v>2</v>
      </c>
      <c r="B13" s="133">
        <f>IF(M45&gt;0,B8/B5,0)</f>
        <v>120.02860183422739</v>
      </c>
      <c r="L13" s="186" t="s">
        <v>49</v>
      </c>
      <c r="M13" s="186"/>
      <c r="N13" s="186"/>
    </row>
    <row r="14" spans="1:14" x14ac:dyDescent="0.2">
      <c r="A14" s="74" t="s">
        <v>3</v>
      </c>
      <c r="B14" s="75">
        <f>B13/B12</f>
        <v>0.91624886896356783</v>
      </c>
      <c r="E14" s="76"/>
      <c r="L14" s="187" t="s">
        <v>50</v>
      </c>
      <c r="M14" s="187"/>
      <c r="N14" s="77">
        <v>2</v>
      </c>
    </row>
    <row r="15" spans="1:14" x14ac:dyDescent="0.2">
      <c r="A15" s="185" t="s">
        <v>41</v>
      </c>
      <c r="B15" s="185"/>
      <c r="E15" s="78"/>
      <c r="L15" s="187" t="s">
        <v>53</v>
      </c>
      <c r="M15" s="187"/>
      <c r="N15" s="77">
        <v>1.25</v>
      </c>
    </row>
    <row r="16" spans="1:14" x14ac:dyDescent="0.2">
      <c r="A16" s="65" t="s">
        <v>42</v>
      </c>
      <c r="B16" s="79">
        <f>J45</f>
        <v>0.86164075802000173</v>
      </c>
      <c r="L16" s="187" t="s">
        <v>52</v>
      </c>
      <c r="M16" s="187"/>
      <c r="N16" s="77">
        <v>2.63</v>
      </c>
    </row>
    <row r="17" spans="1:14" ht="13.5" thickBot="1" x14ac:dyDescent="0.25">
      <c r="A17" s="65" t="s">
        <v>43</v>
      </c>
      <c r="B17" s="80">
        <f>K45</f>
        <v>0.91180155614536129</v>
      </c>
      <c r="L17" s="187" t="s">
        <v>51</v>
      </c>
      <c r="M17" s="187"/>
      <c r="N17" s="77">
        <v>8.33</v>
      </c>
    </row>
    <row r="18" spans="1:14" ht="18.75" thickBot="1" x14ac:dyDescent="0.25">
      <c r="A18" s="81" t="s">
        <v>44</v>
      </c>
      <c r="B18" s="82">
        <f>L45</f>
        <v>0.904972019969287</v>
      </c>
    </row>
    <row r="19" spans="1:14" ht="18.75" customHeight="1" x14ac:dyDescent="0.2">
      <c r="A19" s="188" t="s">
        <v>1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</row>
    <row r="20" spans="1:14" s="84" customFormat="1" ht="39" customHeight="1" x14ac:dyDescent="0.2">
      <c r="A20" s="190"/>
      <c r="B20" s="193" t="s">
        <v>37</v>
      </c>
      <c r="C20" s="193"/>
      <c r="D20" s="194" t="s">
        <v>38</v>
      </c>
      <c r="E20" s="194"/>
      <c r="F20" s="193"/>
      <c r="G20" s="194" t="s">
        <v>39</v>
      </c>
      <c r="H20" s="193"/>
      <c r="I20" s="193"/>
      <c r="J20" s="192" t="s">
        <v>4</v>
      </c>
      <c r="K20" s="185"/>
      <c r="L20" s="185"/>
      <c r="M20" s="191" t="s">
        <v>46</v>
      </c>
      <c r="N20" s="191" t="s">
        <v>47</v>
      </c>
    </row>
    <row r="21" spans="1:14" s="84" customFormat="1" x14ac:dyDescent="0.2">
      <c r="A21" s="190"/>
      <c r="B21" s="83" t="s">
        <v>27</v>
      </c>
      <c r="C21" s="83" t="s">
        <v>29</v>
      </c>
      <c r="D21" s="85" t="s">
        <v>27</v>
      </c>
      <c r="E21" s="85" t="s">
        <v>29</v>
      </c>
      <c r="F21" s="85" t="s">
        <v>5</v>
      </c>
      <c r="G21" s="85" t="s">
        <v>27</v>
      </c>
      <c r="H21" s="85" t="s">
        <v>29</v>
      </c>
      <c r="I21" s="85" t="s">
        <v>5</v>
      </c>
      <c r="J21" s="85" t="s">
        <v>27</v>
      </c>
      <c r="K21" s="85" t="s">
        <v>29</v>
      </c>
      <c r="L21" s="86" t="s">
        <v>45</v>
      </c>
      <c r="M21" s="191"/>
      <c r="N21" s="191"/>
    </row>
    <row r="22" spans="1:14" x14ac:dyDescent="0.2">
      <c r="A22" s="22" t="s">
        <v>6</v>
      </c>
      <c r="B22" s="60">
        <v>0.05</v>
      </c>
      <c r="C22" s="60">
        <v>5.5E-2</v>
      </c>
      <c r="D22" s="87">
        <f>B6*B22</f>
        <v>42.7</v>
      </c>
      <c r="E22" s="87">
        <f>B7*C22</f>
        <v>270.875</v>
      </c>
      <c r="F22" s="87">
        <f>D22+E22</f>
        <v>313.57499999999999</v>
      </c>
      <c r="G22" s="62">
        <v>39.676000000000002</v>
      </c>
      <c r="H22" s="62">
        <v>282.28500000000003</v>
      </c>
      <c r="I22" s="88">
        <f>G22+H22</f>
        <v>321.96100000000001</v>
      </c>
      <c r="J22" s="89">
        <f>IF(D22&gt;0,G22/D22,0)</f>
        <v>0.92918032786885241</v>
      </c>
      <c r="K22" s="89">
        <f>IF(E22&gt;0,H22/E22,0)</f>
        <v>1.0421227503461008</v>
      </c>
      <c r="L22" s="90">
        <f>IF(F22&gt;0,I22/F22,0)</f>
        <v>1.0267432033803716</v>
      </c>
      <c r="M22" s="63">
        <v>99119.16</v>
      </c>
      <c r="N22" s="91">
        <f>IF(I22&gt;0,M22/I22,0)</f>
        <v>307.86076574491943</v>
      </c>
    </row>
    <row r="23" spans="1:14" x14ac:dyDescent="0.2">
      <c r="A23" s="22" t="s">
        <v>7</v>
      </c>
      <c r="B23" s="60">
        <v>0.02</v>
      </c>
      <c r="C23" s="60">
        <v>2.4E-2</v>
      </c>
      <c r="D23" s="87">
        <f>B6*B23</f>
        <v>17.080000000000002</v>
      </c>
      <c r="E23" s="87">
        <f>B7*C23</f>
        <v>118.2</v>
      </c>
      <c r="F23" s="87">
        <f t="shared" ref="F23:F43" si="0">D23+E23</f>
        <v>135.28</v>
      </c>
      <c r="G23" s="62">
        <v>15.959</v>
      </c>
      <c r="H23" s="62">
        <v>114.73699999999999</v>
      </c>
      <c r="I23" s="88">
        <f t="shared" ref="I23:I43" si="1">G23+H23</f>
        <v>130.696</v>
      </c>
      <c r="J23" s="89">
        <f>IF(D23&gt;0,G23/D23,0)</f>
        <v>0.93436768149882887</v>
      </c>
      <c r="K23" s="89">
        <f t="shared" ref="J23:L44" si="2">IF(E23&gt;0,H23/E23,0)</f>
        <v>0.97070219966159044</v>
      </c>
      <c r="L23" s="90">
        <f t="shared" si="2"/>
        <v>0.96611472501478413</v>
      </c>
      <c r="M23" s="63">
        <v>30766.84</v>
      </c>
      <c r="N23" s="91">
        <f t="shared" ref="N23:N43" si="3">IF(I23&gt;0,M23/I23,0)</f>
        <v>235.40766358572566</v>
      </c>
    </row>
    <row r="24" spans="1:14" x14ac:dyDescent="0.2">
      <c r="A24" s="22" t="s">
        <v>97</v>
      </c>
      <c r="B24" s="152">
        <v>0.02</v>
      </c>
      <c r="C24" s="60">
        <v>2.5000000000000001E-2</v>
      </c>
      <c r="D24" s="87">
        <f>B6*B24</f>
        <v>17.080000000000002</v>
      </c>
      <c r="E24" s="87">
        <f>B7*C24</f>
        <v>123.125</v>
      </c>
      <c r="F24" s="87">
        <f>D24+E24</f>
        <v>140.20500000000001</v>
      </c>
      <c r="G24" s="62">
        <v>14.888999999999999</v>
      </c>
      <c r="H24" s="62">
        <v>95.834000000000003</v>
      </c>
      <c r="I24" s="88">
        <f>G24+H24</f>
        <v>110.723</v>
      </c>
      <c r="J24" s="89">
        <f>IF(D24&gt;0,G24/D24,0)</f>
        <v>0.87172131147540965</v>
      </c>
      <c r="K24" s="89">
        <f>IF(E24&gt;0,H24/E24,0)</f>
        <v>0.77834720812182745</v>
      </c>
      <c r="L24" s="90">
        <f>IF(F24&gt;0,I24/F24,0)</f>
        <v>0.78972219250383358</v>
      </c>
      <c r="M24" s="63">
        <v>31725.67</v>
      </c>
      <c r="N24" s="91">
        <f>IF(I24&gt;0,M24/I24,0)</f>
        <v>286.53188587736963</v>
      </c>
    </row>
    <row r="25" spans="1:14" x14ac:dyDescent="0.2">
      <c r="A25" s="22" t="s">
        <v>8</v>
      </c>
      <c r="B25" s="23">
        <v>3.2000000000000001E-2</v>
      </c>
      <c r="C25" s="23">
        <v>3.6999999999999998E-2</v>
      </c>
      <c r="D25" s="87">
        <f>B6*B25</f>
        <v>27.327999999999999</v>
      </c>
      <c r="E25" s="87">
        <f>B7*C25</f>
        <v>182.22499999999999</v>
      </c>
      <c r="F25" s="87">
        <f t="shared" si="0"/>
        <v>209.553</v>
      </c>
      <c r="G25" s="62">
        <v>10.585000000000001</v>
      </c>
      <c r="H25" s="62">
        <v>74.414000000000001</v>
      </c>
      <c r="I25" s="88">
        <f t="shared" si="1"/>
        <v>84.998999999999995</v>
      </c>
      <c r="J25" s="89">
        <f t="shared" si="2"/>
        <v>0.38733167447306793</v>
      </c>
      <c r="K25" s="89">
        <f t="shared" si="2"/>
        <v>0.40836328714501308</v>
      </c>
      <c r="L25" s="90">
        <f t="shared" si="2"/>
        <v>0.40562053513908175</v>
      </c>
      <c r="M25" s="63">
        <v>21352.34</v>
      </c>
      <c r="N25" s="91">
        <f t="shared" si="3"/>
        <v>251.20695537594563</v>
      </c>
    </row>
    <row r="26" spans="1:14" x14ac:dyDescent="0.2">
      <c r="A26" s="22" t="s">
        <v>35</v>
      </c>
      <c r="B26" s="23">
        <v>1.7999999999999999E-2</v>
      </c>
      <c r="C26" s="23">
        <v>2.1000000000000001E-2</v>
      </c>
      <c r="D26" s="87">
        <f>B6*B26</f>
        <v>15.371999999999998</v>
      </c>
      <c r="E26" s="87">
        <f>B7*C26</f>
        <v>103.42500000000001</v>
      </c>
      <c r="F26" s="87">
        <f t="shared" si="0"/>
        <v>118.79700000000001</v>
      </c>
      <c r="G26" s="62">
        <v>13.391999999999999</v>
      </c>
      <c r="H26" s="62">
        <v>93.59</v>
      </c>
      <c r="I26" s="88">
        <f t="shared" si="1"/>
        <v>106.982</v>
      </c>
      <c r="J26" s="89">
        <f t="shared" si="2"/>
        <v>0.87119437939110078</v>
      </c>
      <c r="K26" s="89">
        <f t="shared" si="2"/>
        <v>0.90490693739424699</v>
      </c>
      <c r="L26" s="90">
        <f t="shared" si="2"/>
        <v>0.90054462654780831</v>
      </c>
      <c r="M26" s="63">
        <v>64974.26</v>
      </c>
      <c r="N26" s="91">
        <f t="shared" si="3"/>
        <v>607.33824381671684</v>
      </c>
    </row>
    <row r="27" spans="1:14" x14ac:dyDescent="0.2">
      <c r="A27" s="22" t="s">
        <v>36</v>
      </c>
      <c r="B27" s="23">
        <v>8.9999999999999993E-3</v>
      </c>
      <c r="C27" s="23">
        <v>1.0999999999999999E-2</v>
      </c>
      <c r="D27" s="87">
        <f>B6*B27</f>
        <v>7.6859999999999991</v>
      </c>
      <c r="E27" s="87">
        <f>B7*C27</f>
        <v>54.174999999999997</v>
      </c>
      <c r="F27" s="87">
        <f t="shared" si="0"/>
        <v>61.860999999999997</v>
      </c>
      <c r="G27" s="62">
        <v>5.7850000000000001</v>
      </c>
      <c r="H27" s="62">
        <v>48.395000000000003</v>
      </c>
      <c r="I27" s="88">
        <f t="shared" si="1"/>
        <v>54.180000000000007</v>
      </c>
      <c r="J27" s="89">
        <f t="shared" si="2"/>
        <v>0.75266718709341673</v>
      </c>
      <c r="K27" s="89">
        <f t="shared" si="2"/>
        <v>0.89330872173511777</v>
      </c>
      <c r="L27" s="90">
        <f t="shared" si="2"/>
        <v>0.87583453225780394</v>
      </c>
      <c r="M27" s="63">
        <v>5804.24</v>
      </c>
      <c r="N27" s="91">
        <f t="shared" si="3"/>
        <v>107.12882982650423</v>
      </c>
    </row>
    <row r="28" spans="1:14" x14ac:dyDescent="0.2">
      <c r="A28" s="30" t="s">
        <v>9</v>
      </c>
      <c r="B28" s="23">
        <v>0.39</v>
      </c>
      <c r="C28" s="23">
        <v>0.45</v>
      </c>
      <c r="D28" s="87">
        <f>B6*B28</f>
        <v>333.06</v>
      </c>
      <c r="E28" s="87">
        <f>B7*C28</f>
        <v>2216.25</v>
      </c>
      <c r="F28" s="87">
        <f t="shared" si="0"/>
        <v>2549.31</v>
      </c>
      <c r="G28" s="62">
        <v>298.76299999999998</v>
      </c>
      <c r="H28" s="62">
        <v>2180.5770000000002</v>
      </c>
      <c r="I28" s="88">
        <f t="shared" si="1"/>
        <v>2479.34</v>
      </c>
      <c r="J28" s="89">
        <f t="shared" si="2"/>
        <v>0.8970245601393142</v>
      </c>
      <c r="K28" s="89">
        <f t="shared" si="2"/>
        <v>0.98390389170896797</v>
      </c>
      <c r="L28" s="90">
        <f t="shared" si="2"/>
        <v>0.97255335757518713</v>
      </c>
      <c r="M28" s="63">
        <v>159146.35999999999</v>
      </c>
      <c r="N28" s="91">
        <f t="shared" si="3"/>
        <v>64.189001911799096</v>
      </c>
    </row>
    <row r="29" spans="1:14" x14ac:dyDescent="0.2">
      <c r="A29" s="22" t="s">
        <v>10</v>
      </c>
      <c r="B29" s="23">
        <v>0.03</v>
      </c>
      <c r="C29" s="23">
        <v>0.04</v>
      </c>
      <c r="D29" s="87">
        <f>B6*B29</f>
        <v>25.619999999999997</v>
      </c>
      <c r="E29" s="87">
        <f>B7*C29</f>
        <v>197</v>
      </c>
      <c r="F29" s="87">
        <f t="shared" si="0"/>
        <v>222.62</v>
      </c>
      <c r="G29" s="62">
        <v>27.94</v>
      </c>
      <c r="H29" s="62">
        <v>193.685</v>
      </c>
      <c r="I29" s="88">
        <f t="shared" si="1"/>
        <v>221.625</v>
      </c>
      <c r="J29" s="89">
        <f t="shared" si="2"/>
        <v>1.0905542544886808</v>
      </c>
      <c r="K29" s="89">
        <f t="shared" si="2"/>
        <v>0.98317258883248737</v>
      </c>
      <c r="L29" s="90">
        <f t="shared" si="2"/>
        <v>0.99553050040427638</v>
      </c>
      <c r="M29" s="63">
        <v>44550</v>
      </c>
      <c r="N29" s="91">
        <f t="shared" si="3"/>
        <v>201.01522842639594</v>
      </c>
    </row>
    <row r="30" spans="1:14" x14ac:dyDescent="0.2">
      <c r="A30" s="22" t="s">
        <v>11</v>
      </c>
      <c r="B30" s="23">
        <v>8.9999999999999993E-3</v>
      </c>
      <c r="C30" s="23">
        <v>1.0999999999999999E-2</v>
      </c>
      <c r="D30" s="87">
        <f>B6*B30</f>
        <v>7.6859999999999991</v>
      </c>
      <c r="E30" s="87">
        <f>B7*C30</f>
        <v>54.174999999999997</v>
      </c>
      <c r="F30" s="87">
        <f t="shared" si="0"/>
        <v>61.860999999999997</v>
      </c>
      <c r="G30" s="62">
        <v>3.7480000000000002</v>
      </c>
      <c r="H30" s="62">
        <v>48.078000000000003</v>
      </c>
      <c r="I30" s="88">
        <f t="shared" si="1"/>
        <v>51.826000000000001</v>
      </c>
      <c r="J30" s="89">
        <f t="shared" si="2"/>
        <v>0.48763986468904513</v>
      </c>
      <c r="K30" s="89">
        <f t="shared" si="2"/>
        <v>0.88745731425934482</v>
      </c>
      <c r="L30" s="90">
        <f t="shared" si="2"/>
        <v>0.8377814778293271</v>
      </c>
      <c r="M30" s="63">
        <v>9378.08</v>
      </c>
      <c r="N30" s="91">
        <f t="shared" si="3"/>
        <v>180.95318951877437</v>
      </c>
    </row>
    <row r="31" spans="1:14" x14ac:dyDescent="0.2">
      <c r="A31" s="22" t="s">
        <v>12</v>
      </c>
      <c r="B31" s="23">
        <v>4.0000000000000001E-3</v>
      </c>
      <c r="C31" s="23">
        <v>6.0000000000000001E-3</v>
      </c>
      <c r="D31" s="87">
        <f>B6*B31</f>
        <v>3.4159999999999999</v>
      </c>
      <c r="E31" s="87">
        <f>B7*C31</f>
        <v>29.55</v>
      </c>
      <c r="F31" s="87">
        <f t="shared" si="0"/>
        <v>32.966000000000001</v>
      </c>
      <c r="G31" s="62">
        <v>3.6840000000000002</v>
      </c>
      <c r="H31" s="62">
        <v>29.454999999999998</v>
      </c>
      <c r="I31" s="88">
        <f t="shared" si="1"/>
        <v>33.138999999999996</v>
      </c>
      <c r="J31" s="89">
        <f t="shared" si="2"/>
        <v>1.0784543325526932</v>
      </c>
      <c r="K31" s="89">
        <f t="shared" si="2"/>
        <v>0.99678510998307945</v>
      </c>
      <c r="L31" s="90">
        <f t="shared" si="2"/>
        <v>1.0052478310987076</v>
      </c>
      <c r="M31" s="63">
        <v>10241.08</v>
      </c>
      <c r="N31" s="91">
        <f t="shared" si="3"/>
        <v>309.03406862005494</v>
      </c>
    </row>
    <row r="32" spans="1:14" x14ac:dyDescent="0.2">
      <c r="A32" s="22" t="s">
        <v>13</v>
      </c>
      <c r="B32" s="23">
        <v>1</v>
      </c>
      <c r="C32" s="23">
        <v>1</v>
      </c>
      <c r="D32" s="87">
        <f>B6*B32</f>
        <v>854</v>
      </c>
      <c r="E32" s="87">
        <f>B7*C32</f>
        <v>4925</v>
      </c>
      <c r="F32" s="87">
        <f t="shared" si="0"/>
        <v>5779</v>
      </c>
      <c r="G32" s="62">
        <v>835.2</v>
      </c>
      <c r="H32" s="62">
        <v>4977.6000000000004</v>
      </c>
      <c r="I32" s="88">
        <f t="shared" si="1"/>
        <v>5812.8</v>
      </c>
      <c r="J32" s="89">
        <f t="shared" si="2"/>
        <v>0.97798594847775178</v>
      </c>
      <c r="K32" s="89">
        <f t="shared" si="2"/>
        <v>1.0106802030456854</v>
      </c>
      <c r="L32" s="90">
        <f t="shared" si="2"/>
        <v>1.0058487627617234</v>
      </c>
      <c r="M32" s="63">
        <v>37725.07</v>
      </c>
      <c r="N32" s="91">
        <f t="shared" si="3"/>
        <v>6.4899996559317366</v>
      </c>
    </row>
    <row r="33" spans="1:14" x14ac:dyDescent="0.2">
      <c r="A33" s="22" t="s">
        <v>14</v>
      </c>
      <c r="B33" s="23">
        <v>2.5000000000000001E-2</v>
      </c>
      <c r="C33" s="23">
        <v>2.9000000000000001E-2</v>
      </c>
      <c r="D33" s="87">
        <f>B6*B33</f>
        <v>21.35</v>
      </c>
      <c r="E33" s="87">
        <f>B7*C33</f>
        <v>142.82500000000002</v>
      </c>
      <c r="F33" s="87">
        <f t="shared" si="0"/>
        <v>164.17500000000001</v>
      </c>
      <c r="G33" s="62">
        <v>16.303999999999998</v>
      </c>
      <c r="H33" s="62">
        <v>126.086</v>
      </c>
      <c r="I33" s="88">
        <f t="shared" si="1"/>
        <v>142.38999999999999</v>
      </c>
      <c r="J33" s="89">
        <f t="shared" si="2"/>
        <v>0.76365339578454317</v>
      </c>
      <c r="K33" s="89">
        <f t="shared" si="2"/>
        <v>0.88280063014178178</v>
      </c>
      <c r="L33" s="90">
        <f t="shared" si="2"/>
        <v>0.86730622811024805</v>
      </c>
      <c r="M33" s="63">
        <v>4125.8599999999997</v>
      </c>
      <c r="N33" s="91">
        <f t="shared" si="3"/>
        <v>28.97577077041927</v>
      </c>
    </row>
    <row r="34" spans="1:14" x14ac:dyDescent="0.2">
      <c r="A34" s="22" t="s">
        <v>15</v>
      </c>
      <c r="B34" s="23">
        <v>0.03</v>
      </c>
      <c r="C34" s="23">
        <v>4.2999999999999997E-2</v>
      </c>
      <c r="D34" s="87">
        <f>B6*B34</f>
        <v>25.619999999999997</v>
      </c>
      <c r="E34" s="87">
        <f>B7*C34</f>
        <v>211.77499999999998</v>
      </c>
      <c r="F34" s="87">
        <f t="shared" si="0"/>
        <v>237.39499999999998</v>
      </c>
      <c r="G34" s="62">
        <v>29.239000000000001</v>
      </c>
      <c r="H34" s="62">
        <v>209.53399999999999</v>
      </c>
      <c r="I34" s="88">
        <f t="shared" si="1"/>
        <v>238.773</v>
      </c>
      <c r="J34" s="89">
        <f t="shared" si="2"/>
        <v>1.1412568306010931</v>
      </c>
      <c r="K34" s="89">
        <f t="shared" si="2"/>
        <v>0.98941801440207777</v>
      </c>
      <c r="L34" s="90">
        <f t="shared" si="2"/>
        <v>1.0058046715389963</v>
      </c>
      <c r="M34" s="63">
        <v>12007.55</v>
      </c>
      <c r="N34" s="91">
        <f t="shared" si="3"/>
        <v>50.288558589120207</v>
      </c>
    </row>
    <row r="35" spans="1:14" x14ac:dyDescent="0.2">
      <c r="A35" s="22" t="s">
        <v>16</v>
      </c>
      <c r="B35" s="23">
        <v>8.0000000000000002E-3</v>
      </c>
      <c r="C35" s="23">
        <v>1.2E-2</v>
      </c>
      <c r="D35" s="87">
        <f>B6*B35</f>
        <v>6.8319999999999999</v>
      </c>
      <c r="E35" s="87">
        <f>B7*C35</f>
        <v>59.1</v>
      </c>
      <c r="F35" s="87">
        <f t="shared" si="0"/>
        <v>65.932000000000002</v>
      </c>
      <c r="G35" s="62">
        <v>5.992</v>
      </c>
      <c r="H35" s="62">
        <v>40.466000000000001</v>
      </c>
      <c r="I35" s="88">
        <f t="shared" si="1"/>
        <v>46.457999999999998</v>
      </c>
      <c r="J35" s="89">
        <f t="shared" si="2"/>
        <v>0.87704918032786883</v>
      </c>
      <c r="K35" s="89">
        <f t="shared" si="2"/>
        <v>0.68470389170896784</v>
      </c>
      <c r="L35" s="90">
        <f t="shared" si="2"/>
        <v>0.70463507856579499</v>
      </c>
      <c r="M35" s="63">
        <v>2229.87</v>
      </c>
      <c r="N35" s="91">
        <f t="shared" si="3"/>
        <v>47.997546170734857</v>
      </c>
    </row>
    <row r="36" spans="1:14" x14ac:dyDescent="0.2">
      <c r="A36" s="22" t="s">
        <v>17</v>
      </c>
      <c r="B36" s="23">
        <v>2.5000000000000001E-2</v>
      </c>
      <c r="C36" s="23">
        <v>0.03</v>
      </c>
      <c r="D36" s="87">
        <f>B6*B36</f>
        <v>21.35</v>
      </c>
      <c r="E36" s="87">
        <f>B7*C36</f>
        <v>147.75</v>
      </c>
      <c r="F36" s="87">
        <f t="shared" si="0"/>
        <v>169.1</v>
      </c>
      <c r="G36" s="62">
        <v>19.934000000000001</v>
      </c>
      <c r="H36" s="62">
        <v>141.97800000000001</v>
      </c>
      <c r="I36" s="88">
        <f t="shared" si="1"/>
        <v>161.91200000000001</v>
      </c>
      <c r="J36" s="89">
        <f t="shared" si="2"/>
        <v>0.93367681498829036</v>
      </c>
      <c r="K36" s="89">
        <f t="shared" si="2"/>
        <v>0.9609340101522843</v>
      </c>
      <c r="L36" s="90">
        <f t="shared" si="2"/>
        <v>0.95749260792430524</v>
      </c>
      <c r="M36" s="63">
        <v>10382.64</v>
      </c>
      <c r="N36" s="91">
        <f t="shared" si="3"/>
        <v>64.125203814417702</v>
      </c>
    </row>
    <row r="37" spans="1:14" x14ac:dyDescent="0.2">
      <c r="A37" s="22" t="s">
        <v>18</v>
      </c>
      <c r="B37" s="23">
        <v>1.2E-2</v>
      </c>
      <c r="C37" s="23">
        <v>0.02</v>
      </c>
      <c r="D37" s="87">
        <f>B6*B37</f>
        <v>10.247999999999999</v>
      </c>
      <c r="E37" s="87">
        <f>B7*C37</f>
        <v>98.5</v>
      </c>
      <c r="F37" s="87">
        <f t="shared" si="0"/>
        <v>108.748</v>
      </c>
      <c r="G37" s="62">
        <v>5.9260000000000002</v>
      </c>
      <c r="H37" s="62">
        <v>82.575999999999993</v>
      </c>
      <c r="I37" s="88">
        <f t="shared" si="1"/>
        <v>88.501999999999995</v>
      </c>
      <c r="J37" s="89">
        <f t="shared" si="2"/>
        <v>0.57825917252146763</v>
      </c>
      <c r="K37" s="89">
        <f t="shared" si="2"/>
        <v>0.83833502538071059</v>
      </c>
      <c r="L37" s="90">
        <f t="shared" si="2"/>
        <v>0.81382646117629742</v>
      </c>
      <c r="M37" s="63">
        <v>12562.35</v>
      </c>
      <c r="N37" s="91">
        <f t="shared" si="3"/>
        <v>141.94424984746109</v>
      </c>
    </row>
    <row r="38" spans="1:14" x14ac:dyDescent="0.2">
      <c r="A38" s="22" t="s">
        <v>19</v>
      </c>
      <c r="B38" s="23">
        <v>8.9999999999999993E-3</v>
      </c>
      <c r="C38" s="23">
        <v>1.0999999999999999E-2</v>
      </c>
      <c r="D38" s="87">
        <f>B6*B38</f>
        <v>7.6859999999999991</v>
      </c>
      <c r="E38" s="87">
        <f>B7*C38</f>
        <v>54.174999999999997</v>
      </c>
      <c r="F38" s="87">
        <f t="shared" si="0"/>
        <v>61.860999999999997</v>
      </c>
      <c r="G38" s="62">
        <v>5.774</v>
      </c>
      <c r="H38" s="62">
        <v>53.133000000000003</v>
      </c>
      <c r="I38" s="88">
        <f t="shared" si="1"/>
        <v>58.907000000000004</v>
      </c>
      <c r="J38" s="89">
        <f t="shared" si="2"/>
        <v>0.75123601353109559</v>
      </c>
      <c r="K38" s="89">
        <f t="shared" si="2"/>
        <v>0.98076603599446244</v>
      </c>
      <c r="L38" s="90">
        <f t="shared" si="2"/>
        <v>0.95224778131617671</v>
      </c>
      <c r="M38" s="63">
        <v>8221.64</v>
      </c>
      <c r="N38" s="91">
        <f t="shared" si="3"/>
        <v>139.56983041064728</v>
      </c>
    </row>
    <row r="39" spans="1:14" x14ac:dyDescent="0.2">
      <c r="A39" s="22" t="s">
        <v>20</v>
      </c>
      <c r="B39" s="23">
        <v>9.5000000000000001E-2</v>
      </c>
      <c r="C39" s="23">
        <v>0.1</v>
      </c>
      <c r="D39" s="87">
        <f>B6*B39</f>
        <v>81.13</v>
      </c>
      <c r="E39" s="87">
        <f>B7*C39</f>
        <v>492.5</v>
      </c>
      <c r="F39" s="87">
        <f t="shared" si="0"/>
        <v>573.63</v>
      </c>
      <c r="G39" s="62">
        <v>53.935000000000002</v>
      </c>
      <c r="H39" s="62">
        <v>351.041</v>
      </c>
      <c r="I39" s="88">
        <f t="shared" si="1"/>
        <v>404.976</v>
      </c>
      <c r="J39" s="89">
        <f t="shared" si="2"/>
        <v>0.66479723899913723</v>
      </c>
      <c r="K39" s="89">
        <f t="shared" si="2"/>
        <v>0.71277360406091372</v>
      </c>
      <c r="L39" s="90">
        <f t="shared" si="2"/>
        <v>0.70598818053449086</v>
      </c>
      <c r="M39" s="63">
        <v>28072.2</v>
      </c>
      <c r="N39" s="91">
        <f t="shared" si="3"/>
        <v>69.318181818181827</v>
      </c>
    </row>
    <row r="40" spans="1:14" x14ac:dyDescent="0.2">
      <c r="A40" s="22" t="s">
        <v>21</v>
      </c>
      <c r="B40" s="23">
        <v>0.1</v>
      </c>
      <c r="C40" s="23">
        <v>0.1</v>
      </c>
      <c r="D40" s="87">
        <f>B6*B40</f>
        <v>85.4</v>
      </c>
      <c r="E40" s="87">
        <f>B7*C40</f>
        <v>492.5</v>
      </c>
      <c r="F40" s="87">
        <f t="shared" si="0"/>
        <v>577.9</v>
      </c>
      <c r="G40" s="62">
        <v>85.4</v>
      </c>
      <c r="H40" s="62">
        <v>495</v>
      </c>
      <c r="I40" s="88">
        <f t="shared" si="1"/>
        <v>580.4</v>
      </c>
      <c r="J40" s="89">
        <f t="shared" si="2"/>
        <v>1</v>
      </c>
      <c r="K40" s="89">
        <f t="shared" si="2"/>
        <v>1.0050761421319796</v>
      </c>
      <c r="L40" s="90">
        <f t="shared" si="2"/>
        <v>1.0043260079598546</v>
      </c>
      <c r="M40" s="63">
        <v>28804.639999999999</v>
      </c>
      <c r="N40" s="91">
        <f t="shared" si="3"/>
        <v>49.628945554789802</v>
      </c>
    </row>
    <row r="41" spans="1:14" x14ac:dyDescent="0.2">
      <c r="A41" s="22" t="s">
        <v>22</v>
      </c>
      <c r="B41" s="60">
        <v>0.12</v>
      </c>
      <c r="C41" s="60">
        <v>0.14000000000000001</v>
      </c>
      <c r="D41" s="87">
        <f>B6*B41</f>
        <v>102.47999999999999</v>
      </c>
      <c r="E41" s="87">
        <f>B7*C41</f>
        <v>689.50000000000011</v>
      </c>
      <c r="F41" s="87">
        <f t="shared" si="0"/>
        <v>791.98000000000013</v>
      </c>
      <c r="G41" s="62">
        <v>67.650999999999996</v>
      </c>
      <c r="H41" s="62">
        <v>521.17200000000003</v>
      </c>
      <c r="I41" s="88">
        <f t="shared" si="1"/>
        <v>588.82299999999998</v>
      </c>
      <c r="J41" s="89">
        <f t="shared" si="2"/>
        <v>0.66013856362217016</v>
      </c>
      <c r="K41" s="89">
        <f t="shared" si="2"/>
        <v>0.75586947063089183</v>
      </c>
      <c r="L41" s="90">
        <f t="shared" si="2"/>
        <v>0.74348215864036959</v>
      </c>
      <c r="M41" s="63">
        <v>21590.18</v>
      </c>
      <c r="N41" s="91">
        <f t="shared" si="3"/>
        <v>36.666672327677418</v>
      </c>
    </row>
    <row r="42" spans="1:14" x14ac:dyDescent="0.2">
      <c r="A42" s="22" t="s">
        <v>23</v>
      </c>
      <c r="B42" s="23">
        <v>0.18</v>
      </c>
      <c r="C42" s="23">
        <v>0.22</v>
      </c>
      <c r="D42" s="87">
        <f>B6*B42</f>
        <v>153.72</v>
      </c>
      <c r="E42" s="87">
        <f>B7*C42</f>
        <v>1083.5</v>
      </c>
      <c r="F42" s="87">
        <f t="shared" si="0"/>
        <v>1237.22</v>
      </c>
      <c r="G42" s="62">
        <v>63.610999999999997</v>
      </c>
      <c r="H42" s="62">
        <v>707.64599999999996</v>
      </c>
      <c r="I42" s="88">
        <f t="shared" si="1"/>
        <v>771.25699999999995</v>
      </c>
      <c r="J42" s="89">
        <f t="shared" si="2"/>
        <v>0.41381082487639864</v>
      </c>
      <c r="K42" s="89">
        <f t="shared" si="2"/>
        <v>0.65311121365943692</v>
      </c>
      <c r="L42" s="90">
        <f t="shared" si="2"/>
        <v>0.6233790271738251</v>
      </c>
      <c r="M42" s="63">
        <v>21594.3</v>
      </c>
      <c r="N42" s="91">
        <f t="shared" si="3"/>
        <v>27.998838260138967</v>
      </c>
    </row>
    <row r="43" spans="1:14" x14ac:dyDescent="0.2">
      <c r="A43" s="22" t="s">
        <v>24</v>
      </c>
      <c r="B43" s="23">
        <v>0.04</v>
      </c>
      <c r="C43" s="23">
        <v>0.05</v>
      </c>
      <c r="D43" s="87">
        <f>B6*B43</f>
        <v>34.160000000000004</v>
      </c>
      <c r="E43" s="87">
        <f>B7*C43</f>
        <v>246.25</v>
      </c>
      <c r="F43" s="87">
        <f t="shared" si="0"/>
        <v>280.41000000000003</v>
      </c>
      <c r="G43" s="62">
        <v>33.47</v>
      </c>
      <c r="H43" s="62">
        <v>242.95</v>
      </c>
      <c r="I43" s="88">
        <f t="shared" si="1"/>
        <v>276.41999999999996</v>
      </c>
      <c r="J43" s="89">
        <f t="shared" si="2"/>
        <v>0.97980093676814972</v>
      </c>
      <c r="K43" s="89">
        <f t="shared" si="2"/>
        <v>0.98659898477157359</v>
      </c>
      <c r="L43" s="90">
        <f t="shared" si="2"/>
        <v>0.98577083556221223</v>
      </c>
      <c r="M43" s="63">
        <v>14072.28</v>
      </c>
      <c r="N43" s="91">
        <f t="shared" si="3"/>
        <v>50.909051443455624</v>
      </c>
    </row>
    <row r="44" spans="1:14" x14ac:dyDescent="0.2">
      <c r="A44" s="30" t="s">
        <v>25</v>
      </c>
      <c r="B44" s="61">
        <v>0.06</v>
      </c>
      <c r="C44" s="61">
        <v>0.08</v>
      </c>
      <c r="D44" s="87">
        <f>B6*B44</f>
        <v>51.239999999999995</v>
      </c>
      <c r="E44" s="87">
        <f>B7*C44</f>
        <v>394</v>
      </c>
      <c r="F44" s="87">
        <f>D44+E44</f>
        <v>445.24</v>
      </c>
      <c r="G44" s="62">
        <v>25.276</v>
      </c>
      <c r="H44" s="62">
        <v>183.684</v>
      </c>
      <c r="I44" s="88">
        <f>G44+H44</f>
        <v>208.96</v>
      </c>
      <c r="J44" s="89">
        <f t="shared" si="2"/>
        <v>0.49328649492583926</v>
      </c>
      <c r="K44" s="89">
        <f t="shared" si="2"/>
        <v>0.4662030456852792</v>
      </c>
      <c r="L44" s="90">
        <f t="shared" si="2"/>
        <v>0.4693199173479472</v>
      </c>
      <c r="M44" s="63">
        <v>10637.96</v>
      </c>
      <c r="N44" s="91">
        <f>IF(I44&gt;0,M44/I44,0)</f>
        <v>50.909073506891268</v>
      </c>
    </row>
    <row r="45" spans="1:14" s="84" customFormat="1" x14ac:dyDescent="0.2">
      <c r="A45" s="93" t="s">
        <v>54</v>
      </c>
      <c r="B45" s="92"/>
      <c r="C45" s="92"/>
      <c r="D45" s="94">
        <f>SUM(D22:D44)</f>
        <v>1952.2439999999999</v>
      </c>
      <c r="E45" s="94">
        <f>SUM(E22:E44)</f>
        <v>12386.375</v>
      </c>
      <c r="F45" s="94">
        <f>D45+E45</f>
        <v>14338.619000000001</v>
      </c>
      <c r="G45" s="95">
        <f>SUM(G22:G44)</f>
        <v>1682.1330000000003</v>
      </c>
      <c r="H45" s="95">
        <f>SUM(H22:H44)</f>
        <v>11293.915999999999</v>
      </c>
      <c r="I45" s="96">
        <f>G45+H45</f>
        <v>12976.048999999999</v>
      </c>
      <c r="J45" s="97">
        <f>IF(G45&gt;0,G45/D45,0)</f>
        <v>0.86164075802000173</v>
      </c>
      <c r="K45" s="97">
        <f>IF(E45&gt;0,H45/E45,0)</f>
        <v>0.91180155614536129</v>
      </c>
      <c r="L45" s="97">
        <f>IF(F45&gt;0,I45/F45,0)</f>
        <v>0.904972019969287</v>
      </c>
      <c r="M45" s="98">
        <f>SUM(SUM(M22:M44))</f>
        <v>689084.57000000007</v>
      </c>
      <c r="N45" s="99"/>
    </row>
    <row r="46" spans="1:14" ht="13.5" thickBot="1" x14ac:dyDescent="0.25"/>
    <row r="47" spans="1:14" s="106" customFormat="1" ht="21" customHeight="1" thickBot="1" x14ac:dyDescent="0.25">
      <c r="A47" s="100" t="s">
        <v>48</v>
      </c>
      <c r="B47" s="101">
        <f>SUM(B22:B24)</f>
        <v>9.0000000000000011E-2</v>
      </c>
      <c r="C47" s="101">
        <f>SUM(C22:C24)</f>
        <v>0.10400000000000001</v>
      </c>
      <c r="D47" s="102">
        <f t="shared" ref="D47:I47" si="4">SUM(D22:D24)</f>
        <v>76.86</v>
      </c>
      <c r="E47" s="102">
        <f t="shared" si="4"/>
        <v>512.20000000000005</v>
      </c>
      <c r="F47" s="102">
        <f t="shared" si="4"/>
        <v>589.06000000000006</v>
      </c>
      <c r="G47" s="102">
        <f t="shared" si="4"/>
        <v>70.524000000000001</v>
      </c>
      <c r="H47" s="102">
        <f t="shared" si="4"/>
        <v>492.85600000000005</v>
      </c>
      <c r="I47" s="102">
        <f t="shared" si="4"/>
        <v>563.38</v>
      </c>
      <c r="J47" s="103">
        <f>IF(G47=0,0,G47/D47)</f>
        <v>0.91756440281030449</v>
      </c>
      <c r="K47" s="103">
        <f>IF(H47=0,0,H47/E47)</f>
        <v>0.96223350253807105</v>
      </c>
      <c r="L47" s="103">
        <f>IF(I47&gt;0,I47/F47,0)</f>
        <v>0.95640512002172939</v>
      </c>
      <c r="M47" s="104">
        <f>SUM(M22:M24)</f>
        <v>161611.66999999998</v>
      </c>
      <c r="N47" s="105">
        <f>IF(M47=0,0,M47/I47)</f>
        <v>286.86085768042881</v>
      </c>
    </row>
  </sheetData>
  <sheetProtection password="CC53" sheet="1" objects="1" scenarios="1" formatCells="0" formatColumns="0" formatRows="0"/>
  <customSheetViews>
    <customSheetView guid="{0721A5A3-9522-4934-9C82-658F39FE139D}" topLeftCell="A5">
      <selection activeCell="M22" sqref="M22:M44"/>
      <pageMargins left="0.31496062992125984" right="0.31496062992125984" top="0.61" bottom="0.31496062992125984" header="0.61" footer="0.31496062992125984"/>
      <pageSetup paperSize="9" scale="75" orientation="landscape" r:id="rId1"/>
    </customSheetView>
  </customSheetViews>
  <mergeCells count="19">
    <mergeCell ref="A19:N19"/>
    <mergeCell ref="A20:A21"/>
    <mergeCell ref="N20:N21"/>
    <mergeCell ref="J20:L20"/>
    <mergeCell ref="M20:M21"/>
    <mergeCell ref="B20:C20"/>
    <mergeCell ref="D20:F20"/>
    <mergeCell ref="G20:I20"/>
    <mergeCell ref="L13:N13"/>
    <mergeCell ref="L14:M14"/>
    <mergeCell ref="L15:M15"/>
    <mergeCell ref="L16:M16"/>
    <mergeCell ref="L17:M17"/>
    <mergeCell ref="A1:G1"/>
    <mergeCell ref="C8:C10"/>
    <mergeCell ref="D8:F10"/>
    <mergeCell ref="A11:B11"/>
    <mergeCell ref="A15:B15"/>
    <mergeCell ref="E2:G2"/>
  </mergeCells>
  <phoneticPr fontId="20" type="noConversion"/>
  <pageMargins left="0.31496062992125984" right="0.31496062992125984" top="0.61" bottom="0.31496062992125984" header="0.61" footer="0.31496062992125984"/>
  <pageSetup paperSize="9" scale="75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7"/>
  <sheetViews>
    <sheetView workbookViewId="0">
      <selection activeCell="N51" sqref="N51"/>
    </sheetView>
  </sheetViews>
  <sheetFormatPr defaultRowHeight="12.75" x14ac:dyDescent="0.2"/>
  <cols>
    <col min="1" max="1" width="32.7109375" style="2" customWidth="1"/>
    <col min="2" max="3" width="12.140625" style="2" customWidth="1"/>
    <col min="4" max="12" width="11.28515625" style="2" customWidth="1"/>
    <col min="13" max="13" width="12.5703125" style="2" customWidth="1"/>
    <col min="14" max="14" width="11.28515625" style="2" customWidth="1"/>
    <col min="15" max="15" width="10.42578125" style="2" customWidth="1"/>
    <col min="16" max="16384" width="9.140625" style="2"/>
  </cols>
  <sheetData>
    <row r="1" spans="1:14" ht="24" customHeight="1" x14ac:dyDescent="0.2">
      <c r="A1" s="170" t="s">
        <v>82</v>
      </c>
      <c r="B1" s="170"/>
      <c r="C1" s="170"/>
      <c r="D1" s="170"/>
      <c r="E1" s="170"/>
      <c r="F1" s="170"/>
      <c r="G1" s="170"/>
      <c r="H1" s="113">
        <f>янв!H1</f>
        <v>2023</v>
      </c>
      <c r="I1" s="1" t="s">
        <v>75</v>
      </c>
      <c r="J1" s="1"/>
      <c r="K1" s="1"/>
      <c r="L1" s="1"/>
      <c r="M1" s="1"/>
      <c r="N1" s="1"/>
    </row>
    <row r="2" spans="1:14" ht="22.5" x14ac:dyDescent="0.2">
      <c r="A2" s="3" t="s">
        <v>26</v>
      </c>
      <c r="B2" s="165" t="s">
        <v>100</v>
      </c>
      <c r="E2" s="168" t="s">
        <v>55</v>
      </c>
      <c r="F2" s="168"/>
      <c r="G2" s="168"/>
    </row>
    <row r="3" spans="1:14" x14ac:dyDescent="0.2">
      <c r="A3" s="3" t="s">
        <v>0</v>
      </c>
      <c r="B3" s="165" t="s">
        <v>99</v>
      </c>
    </row>
    <row r="4" spans="1:14" x14ac:dyDescent="0.2">
      <c r="A4" s="4" t="s">
        <v>30</v>
      </c>
      <c r="B4" s="36">
        <v>40</v>
      </c>
    </row>
    <row r="5" spans="1:14" x14ac:dyDescent="0.2">
      <c r="A5" s="5" t="s">
        <v>28</v>
      </c>
      <c r="B5" s="134">
        <f>B6+B7</f>
        <v>5301</v>
      </c>
    </row>
    <row r="6" spans="1:14" x14ac:dyDescent="0.2">
      <c r="A6" s="6" t="s">
        <v>27</v>
      </c>
      <c r="B6" s="140">
        <v>844</v>
      </c>
    </row>
    <row r="7" spans="1:14" ht="13.5" thickBot="1" x14ac:dyDescent="0.25">
      <c r="A7" s="7" t="s">
        <v>29</v>
      </c>
      <c r="B7" s="141">
        <v>4457</v>
      </c>
    </row>
    <row r="8" spans="1:14" x14ac:dyDescent="0.2">
      <c r="A8" s="8" t="s">
        <v>31</v>
      </c>
      <c r="B8" s="126">
        <v>686275.9</v>
      </c>
      <c r="C8" s="171"/>
      <c r="D8" s="168"/>
      <c r="E8" s="168"/>
      <c r="F8" s="168"/>
    </row>
    <row r="9" spans="1:14" x14ac:dyDescent="0.2">
      <c r="A9" s="9" t="s">
        <v>32</v>
      </c>
      <c r="B9" s="127">
        <f>M45</f>
        <v>676256.30999999994</v>
      </c>
      <c r="C9" s="171"/>
      <c r="D9" s="168"/>
      <c r="E9" s="168"/>
      <c r="F9" s="168"/>
    </row>
    <row r="10" spans="1:14" ht="13.5" thickBot="1" x14ac:dyDescent="0.25">
      <c r="A10" s="11" t="s">
        <v>33</v>
      </c>
      <c r="B10" s="128">
        <f>B8-B9</f>
        <v>10019.590000000084</v>
      </c>
      <c r="C10" s="171"/>
      <c r="D10" s="168"/>
      <c r="E10" s="168"/>
      <c r="F10" s="168"/>
    </row>
    <row r="11" spans="1:14" x14ac:dyDescent="0.2">
      <c r="A11" s="172" t="s">
        <v>40</v>
      </c>
      <c r="B11" s="172"/>
    </row>
    <row r="12" spans="1:14" x14ac:dyDescent="0.2">
      <c r="A12" s="3" t="s">
        <v>34</v>
      </c>
      <c r="B12" s="12">
        <v>131</v>
      </c>
    </row>
    <row r="13" spans="1:14" ht="12.75" customHeight="1" x14ac:dyDescent="0.2">
      <c r="A13" s="3" t="s">
        <v>2</v>
      </c>
      <c r="B13" s="125">
        <f>IF(M45&gt;0,B8/B5,0)</f>
        <v>129.46159215242409</v>
      </c>
      <c r="L13" s="176" t="s">
        <v>49</v>
      </c>
      <c r="M13" s="176"/>
      <c r="N13" s="176"/>
    </row>
    <row r="14" spans="1:14" x14ac:dyDescent="0.2">
      <c r="A14" s="13" t="s">
        <v>3</v>
      </c>
      <c r="B14" s="14">
        <f>B13/B12</f>
        <v>0.98825642864445873</v>
      </c>
      <c r="E14" s="40"/>
      <c r="L14" s="169" t="s">
        <v>50</v>
      </c>
      <c r="M14" s="169"/>
      <c r="N14" s="39">
        <v>2</v>
      </c>
    </row>
    <row r="15" spans="1:14" x14ac:dyDescent="0.2">
      <c r="A15" s="180" t="s">
        <v>41</v>
      </c>
      <c r="B15" s="180"/>
      <c r="E15" s="41"/>
      <c r="L15" s="169" t="s">
        <v>53</v>
      </c>
      <c r="M15" s="169"/>
      <c r="N15" s="39">
        <v>1.25</v>
      </c>
    </row>
    <row r="16" spans="1:14" x14ac:dyDescent="0.2">
      <c r="A16" s="3" t="s">
        <v>42</v>
      </c>
      <c r="B16" s="15">
        <f>J45</f>
        <v>0.9270534015001678</v>
      </c>
      <c r="L16" s="169" t="s">
        <v>52</v>
      </c>
      <c r="M16" s="169"/>
      <c r="N16" s="39">
        <v>2.63</v>
      </c>
    </row>
    <row r="17" spans="1:14" ht="13.5" thickBot="1" x14ac:dyDescent="0.25">
      <c r="A17" s="3" t="s">
        <v>43</v>
      </c>
      <c r="B17" s="16">
        <f>K45</f>
        <v>0.96772428029980306</v>
      </c>
      <c r="L17" s="169" t="s">
        <v>51</v>
      </c>
      <c r="M17" s="169"/>
      <c r="N17" s="39">
        <v>8.33</v>
      </c>
    </row>
    <row r="18" spans="1:14" ht="18.75" thickBot="1" x14ac:dyDescent="0.25">
      <c r="A18" s="17" t="s">
        <v>44</v>
      </c>
      <c r="B18" s="18">
        <f>L45</f>
        <v>0.96175188501727593</v>
      </c>
    </row>
    <row r="19" spans="1:14" ht="18.75" customHeight="1" x14ac:dyDescent="0.2">
      <c r="A19" s="174" t="s">
        <v>1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</row>
    <row r="20" spans="1:14" s="19" customFormat="1" ht="39" customHeight="1" x14ac:dyDescent="0.2">
      <c r="A20" s="181"/>
      <c r="B20" s="178" t="s">
        <v>37</v>
      </c>
      <c r="C20" s="178"/>
      <c r="D20" s="177" t="s">
        <v>38</v>
      </c>
      <c r="E20" s="177"/>
      <c r="F20" s="178"/>
      <c r="G20" s="177" t="s">
        <v>39</v>
      </c>
      <c r="H20" s="178"/>
      <c r="I20" s="178"/>
      <c r="J20" s="179" t="s">
        <v>4</v>
      </c>
      <c r="K20" s="180"/>
      <c r="L20" s="180"/>
      <c r="M20" s="173" t="s">
        <v>46</v>
      </c>
      <c r="N20" s="173" t="s">
        <v>47</v>
      </c>
    </row>
    <row r="21" spans="1:14" s="19" customFormat="1" x14ac:dyDescent="0.2">
      <c r="A21" s="181"/>
      <c r="B21" s="46" t="s">
        <v>27</v>
      </c>
      <c r="C21" s="46" t="s">
        <v>29</v>
      </c>
      <c r="D21" s="20" t="s">
        <v>27</v>
      </c>
      <c r="E21" s="20" t="s">
        <v>29</v>
      </c>
      <c r="F21" s="20" t="s">
        <v>5</v>
      </c>
      <c r="G21" s="20" t="s">
        <v>27</v>
      </c>
      <c r="H21" s="20" t="s">
        <v>29</v>
      </c>
      <c r="I21" s="20" t="s">
        <v>5</v>
      </c>
      <c r="J21" s="20" t="s">
        <v>27</v>
      </c>
      <c r="K21" s="20" t="s">
        <v>29</v>
      </c>
      <c r="L21" s="21" t="s">
        <v>45</v>
      </c>
      <c r="M21" s="173"/>
      <c r="N21" s="173"/>
    </row>
    <row r="22" spans="1:14" x14ac:dyDescent="0.2">
      <c r="A22" s="157" t="s">
        <v>6</v>
      </c>
      <c r="B22" s="60">
        <v>0.05</v>
      </c>
      <c r="C22" s="60">
        <v>5.5E-2</v>
      </c>
      <c r="D22" s="24">
        <f>B6*B22</f>
        <v>42.2</v>
      </c>
      <c r="E22" s="24">
        <f>B7*C22</f>
        <v>245.13499999999999</v>
      </c>
      <c r="F22" s="24">
        <f>D22+E22</f>
        <v>287.33499999999998</v>
      </c>
      <c r="G22" s="37">
        <v>36.344999999999999</v>
      </c>
      <c r="H22" s="37">
        <v>226.18199999999999</v>
      </c>
      <c r="I22" s="25">
        <f>G22+H22</f>
        <v>262.52699999999999</v>
      </c>
      <c r="J22" s="26">
        <f>IF(D22&gt;0,G22/D22,0)</f>
        <v>0.86125592417061603</v>
      </c>
      <c r="K22" s="26">
        <f>IF(E22&gt;0,H22/E22,0)</f>
        <v>0.92268341934036346</v>
      </c>
      <c r="L22" s="27">
        <f t="shared" ref="J22:L44" si="0">IF(F22&gt;0,I22/F22,0)</f>
        <v>0.91366175370212477</v>
      </c>
      <c r="M22" s="159">
        <v>82248.479999999996</v>
      </c>
      <c r="N22" s="28">
        <f>IF(I22&gt;0,M22/I22,0)</f>
        <v>313.2953181958427</v>
      </c>
    </row>
    <row r="23" spans="1:14" x14ac:dyDescent="0.2">
      <c r="A23" s="157" t="s">
        <v>7</v>
      </c>
      <c r="B23" s="60">
        <v>0.02</v>
      </c>
      <c r="C23" s="60">
        <v>2.4E-2</v>
      </c>
      <c r="D23" s="24">
        <f>B6*B23</f>
        <v>16.88</v>
      </c>
      <c r="E23" s="24">
        <f>B7*C23</f>
        <v>106.968</v>
      </c>
      <c r="F23" s="24">
        <f t="shared" ref="F23:F43" si="1">D23+E23</f>
        <v>123.848</v>
      </c>
      <c r="G23" s="37">
        <v>15.225</v>
      </c>
      <c r="H23" s="37">
        <v>111.858</v>
      </c>
      <c r="I23" s="25">
        <f t="shared" ref="I23:I43" si="2">G23+H23</f>
        <v>127.083</v>
      </c>
      <c r="J23" s="26">
        <f t="shared" si="0"/>
        <v>0.90195497630331756</v>
      </c>
      <c r="K23" s="26">
        <f t="shared" si="0"/>
        <v>1.0457146062373794</v>
      </c>
      <c r="L23" s="27">
        <f t="shared" si="0"/>
        <v>1.0261207286351011</v>
      </c>
      <c r="M23" s="159">
        <v>29825.98</v>
      </c>
      <c r="N23" s="28">
        <f t="shared" ref="N23:N43" si="3">IF(I23&gt;0,M23/I23,0)</f>
        <v>234.69685166387322</v>
      </c>
    </row>
    <row r="24" spans="1:14" x14ac:dyDescent="0.2">
      <c r="A24" s="157" t="s">
        <v>97</v>
      </c>
      <c r="B24" s="152">
        <v>0.02</v>
      </c>
      <c r="C24" s="60">
        <v>2.5000000000000001E-2</v>
      </c>
      <c r="D24" s="24">
        <f>B6*B24</f>
        <v>16.88</v>
      </c>
      <c r="E24" s="24">
        <f>B7*C24</f>
        <v>111.42500000000001</v>
      </c>
      <c r="F24" s="24">
        <f>D24+E24</f>
        <v>128.30500000000001</v>
      </c>
      <c r="G24" s="37">
        <v>14.659000000000001</v>
      </c>
      <c r="H24" s="37">
        <v>87.692999999999998</v>
      </c>
      <c r="I24" s="25">
        <f>G24+H24</f>
        <v>102.352</v>
      </c>
      <c r="J24" s="26">
        <f>IF(D24&gt;0,G24/D24,0)</f>
        <v>0.86842417061611388</v>
      </c>
      <c r="K24" s="26">
        <f>IF(E24&gt;0,H24/E24,0)</f>
        <v>0.78701368633610047</v>
      </c>
      <c r="L24" s="27">
        <f>IF(F24&gt;0,I24/F24,0)</f>
        <v>0.79772417286933472</v>
      </c>
      <c r="M24" s="159">
        <v>29327.01</v>
      </c>
      <c r="N24" s="28">
        <f>IF(I24&gt;0,M24/I24,0)</f>
        <v>286.5308933875254</v>
      </c>
    </row>
    <row r="25" spans="1:14" x14ac:dyDescent="0.2">
      <c r="A25" s="157" t="s">
        <v>8</v>
      </c>
      <c r="B25" s="23">
        <v>3.2000000000000001E-2</v>
      </c>
      <c r="C25" s="23">
        <v>3.6999999999999998E-2</v>
      </c>
      <c r="D25" s="24">
        <f>B6*B25</f>
        <v>27.007999999999999</v>
      </c>
      <c r="E25" s="24">
        <f>B7*C25</f>
        <v>164.90899999999999</v>
      </c>
      <c r="F25" s="24">
        <f t="shared" si="1"/>
        <v>191.917</v>
      </c>
      <c r="G25" s="37">
        <v>18.356000000000002</v>
      </c>
      <c r="H25" s="37">
        <v>119.08</v>
      </c>
      <c r="I25" s="25">
        <f t="shared" si="2"/>
        <v>137.43600000000001</v>
      </c>
      <c r="J25" s="26">
        <f t="shared" si="0"/>
        <v>0.67965047393364941</v>
      </c>
      <c r="K25" s="26">
        <f t="shared" si="0"/>
        <v>0.72209521614951278</v>
      </c>
      <c r="L25" s="27">
        <f t="shared" si="0"/>
        <v>0.71612207360473545</v>
      </c>
      <c r="M25" s="159">
        <v>29634.06</v>
      </c>
      <c r="N25" s="28">
        <f t="shared" si="3"/>
        <v>215.62079804418056</v>
      </c>
    </row>
    <row r="26" spans="1:14" x14ac:dyDescent="0.2">
      <c r="A26" s="157" t="s">
        <v>35</v>
      </c>
      <c r="B26" s="23">
        <v>1.7999999999999999E-2</v>
      </c>
      <c r="C26" s="23">
        <v>2.1000000000000001E-2</v>
      </c>
      <c r="D26" s="24">
        <f>B6*B26</f>
        <v>15.191999999999998</v>
      </c>
      <c r="E26" s="24">
        <f>B7*C26</f>
        <v>93.597000000000008</v>
      </c>
      <c r="F26" s="24">
        <f t="shared" si="1"/>
        <v>108.789</v>
      </c>
      <c r="G26" s="37">
        <v>13.401</v>
      </c>
      <c r="H26" s="37">
        <v>87.406999999999996</v>
      </c>
      <c r="I26" s="25">
        <f t="shared" si="2"/>
        <v>100.80799999999999</v>
      </c>
      <c r="J26" s="26">
        <f t="shared" si="0"/>
        <v>0.88210900473933662</v>
      </c>
      <c r="K26" s="26">
        <f t="shared" si="0"/>
        <v>0.93386540166885679</v>
      </c>
      <c r="L26" s="27">
        <f t="shared" si="0"/>
        <v>0.92663780345439328</v>
      </c>
      <c r="M26" s="159">
        <v>50696.480000000003</v>
      </c>
      <c r="N26" s="28">
        <f t="shared" si="3"/>
        <v>502.90135703515602</v>
      </c>
    </row>
    <row r="27" spans="1:14" x14ac:dyDescent="0.2">
      <c r="A27" s="22" t="s">
        <v>36</v>
      </c>
      <c r="B27" s="23">
        <v>8.9999999999999993E-3</v>
      </c>
      <c r="C27" s="23">
        <v>1.0999999999999999E-2</v>
      </c>
      <c r="D27" s="24">
        <f>B6*B27</f>
        <v>7.5959999999999992</v>
      </c>
      <c r="E27" s="24">
        <f>B7*C27</f>
        <v>49.026999999999994</v>
      </c>
      <c r="F27" s="24">
        <f t="shared" si="1"/>
        <v>56.62299999999999</v>
      </c>
      <c r="G27" s="156">
        <v>5.5289999999999999</v>
      </c>
      <c r="H27" s="156">
        <v>40.183</v>
      </c>
      <c r="I27" s="25">
        <f t="shared" si="2"/>
        <v>45.712000000000003</v>
      </c>
      <c r="J27" s="26">
        <f t="shared" si="0"/>
        <v>0.72788309636650872</v>
      </c>
      <c r="K27" s="26">
        <f t="shared" si="0"/>
        <v>0.819609602871887</v>
      </c>
      <c r="L27" s="27">
        <f t="shared" si="0"/>
        <v>0.80730445225438441</v>
      </c>
      <c r="M27" s="160">
        <v>4813.66</v>
      </c>
      <c r="N27" s="28">
        <f t="shared" si="3"/>
        <v>105.30407770388518</v>
      </c>
    </row>
    <row r="28" spans="1:14" x14ac:dyDescent="0.2">
      <c r="A28" s="158" t="s">
        <v>9</v>
      </c>
      <c r="B28" s="23">
        <v>0.39</v>
      </c>
      <c r="C28" s="23">
        <v>0.45</v>
      </c>
      <c r="D28" s="24">
        <f>B6*B28</f>
        <v>329.16</v>
      </c>
      <c r="E28" s="24">
        <f>B7*C28</f>
        <v>2005.65</v>
      </c>
      <c r="F28" s="24">
        <f t="shared" si="1"/>
        <v>2334.81</v>
      </c>
      <c r="G28" s="156">
        <v>303.16899999999998</v>
      </c>
      <c r="H28" s="156">
        <v>1991.248</v>
      </c>
      <c r="I28" s="25">
        <f t="shared" si="2"/>
        <v>2294.4169999999999</v>
      </c>
      <c r="J28" s="26">
        <f t="shared" si="0"/>
        <v>0.92103840077773713</v>
      </c>
      <c r="K28" s="26">
        <f t="shared" si="0"/>
        <v>0.99281928551841048</v>
      </c>
      <c r="L28" s="27">
        <f t="shared" si="0"/>
        <v>0.98269966292760436</v>
      </c>
      <c r="M28" s="159">
        <v>142524.85999999999</v>
      </c>
      <c r="N28" s="28">
        <f t="shared" si="3"/>
        <v>62.118115407966378</v>
      </c>
    </row>
    <row r="29" spans="1:14" x14ac:dyDescent="0.2">
      <c r="A29" s="157" t="s">
        <v>10</v>
      </c>
      <c r="B29" s="23">
        <v>0.03</v>
      </c>
      <c r="C29" s="23">
        <v>0.04</v>
      </c>
      <c r="D29" s="24">
        <f>B6*B29</f>
        <v>25.32</v>
      </c>
      <c r="E29" s="24">
        <f>B7*C29</f>
        <v>178.28</v>
      </c>
      <c r="F29" s="24">
        <f t="shared" si="1"/>
        <v>203.6</v>
      </c>
      <c r="G29" s="156">
        <v>26.312000000000001</v>
      </c>
      <c r="H29" s="156">
        <v>175.613</v>
      </c>
      <c r="I29" s="25">
        <f t="shared" si="2"/>
        <v>201.92500000000001</v>
      </c>
      <c r="J29" s="26">
        <f t="shared" si="0"/>
        <v>1.0391785150078989</v>
      </c>
      <c r="K29" s="26">
        <f t="shared" si="0"/>
        <v>0.98504038590980481</v>
      </c>
      <c r="L29" s="27">
        <f t="shared" si="0"/>
        <v>0.9917730844793714</v>
      </c>
      <c r="M29" s="159">
        <v>40590</v>
      </c>
      <c r="N29" s="28">
        <f t="shared" si="3"/>
        <v>201.01522842639594</v>
      </c>
    </row>
    <row r="30" spans="1:14" x14ac:dyDescent="0.2">
      <c r="A30" s="157" t="s">
        <v>11</v>
      </c>
      <c r="B30" s="23">
        <v>8.9999999999999993E-3</v>
      </c>
      <c r="C30" s="23">
        <v>1.0999999999999999E-2</v>
      </c>
      <c r="D30" s="24">
        <f>B6*B30</f>
        <v>7.5959999999999992</v>
      </c>
      <c r="E30" s="24">
        <f>B7*C30</f>
        <v>49.026999999999994</v>
      </c>
      <c r="F30" s="24">
        <f t="shared" si="1"/>
        <v>56.62299999999999</v>
      </c>
      <c r="G30" s="156">
        <v>6.1070000000000002</v>
      </c>
      <c r="H30" s="156">
        <v>45.924999999999997</v>
      </c>
      <c r="I30" s="25">
        <f t="shared" si="2"/>
        <v>52.031999999999996</v>
      </c>
      <c r="J30" s="26">
        <f t="shared" si="0"/>
        <v>0.80397577672459197</v>
      </c>
      <c r="K30" s="26">
        <f t="shared" si="0"/>
        <v>0.93672874130581119</v>
      </c>
      <c r="L30" s="27">
        <f t="shared" si="0"/>
        <v>0.91891987354961779</v>
      </c>
      <c r="M30" s="159">
        <v>9116.01</v>
      </c>
      <c r="N30" s="28">
        <f t="shared" si="3"/>
        <v>175.20006918819189</v>
      </c>
    </row>
    <row r="31" spans="1:14" x14ac:dyDescent="0.2">
      <c r="A31" s="157" t="s">
        <v>12</v>
      </c>
      <c r="B31" s="23">
        <v>4.0000000000000001E-3</v>
      </c>
      <c r="C31" s="23">
        <v>6.0000000000000001E-3</v>
      </c>
      <c r="D31" s="24">
        <f>B6*B31</f>
        <v>3.3759999999999999</v>
      </c>
      <c r="E31" s="24">
        <f>B7*C31</f>
        <v>26.742000000000001</v>
      </c>
      <c r="F31" s="24">
        <f t="shared" si="1"/>
        <v>30.118000000000002</v>
      </c>
      <c r="G31" s="156">
        <v>3.806</v>
      </c>
      <c r="H31" s="156">
        <v>27.437000000000001</v>
      </c>
      <c r="I31" s="25">
        <f t="shared" si="2"/>
        <v>31.243000000000002</v>
      </c>
      <c r="J31" s="26">
        <f t="shared" si="0"/>
        <v>1.1273696682464456</v>
      </c>
      <c r="K31" s="26">
        <f t="shared" si="0"/>
        <v>1.0259890808466083</v>
      </c>
      <c r="L31" s="27">
        <f t="shared" si="0"/>
        <v>1.0373530778936184</v>
      </c>
      <c r="M31" s="159">
        <v>15132.26</v>
      </c>
      <c r="N31" s="28">
        <f t="shared" si="3"/>
        <v>484.34081234196458</v>
      </c>
    </row>
    <row r="32" spans="1:14" x14ac:dyDescent="0.2">
      <c r="A32" s="157" t="s">
        <v>13</v>
      </c>
      <c r="B32" s="23">
        <v>1</v>
      </c>
      <c r="C32" s="23">
        <v>1</v>
      </c>
      <c r="D32" s="24">
        <f>B6*B32</f>
        <v>844</v>
      </c>
      <c r="E32" s="24">
        <f>B7*C32</f>
        <v>4457</v>
      </c>
      <c r="F32" s="24">
        <f t="shared" si="1"/>
        <v>5301</v>
      </c>
      <c r="G32" s="156">
        <v>839.2</v>
      </c>
      <c r="H32" s="156">
        <v>4589.8</v>
      </c>
      <c r="I32" s="25">
        <f t="shared" si="2"/>
        <v>5429</v>
      </c>
      <c r="J32" s="26">
        <f t="shared" si="0"/>
        <v>0.99431279620853086</v>
      </c>
      <c r="K32" s="26">
        <f t="shared" si="0"/>
        <v>1.0297958267893201</v>
      </c>
      <c r="L32" s="27">
        <f t="shared" si="0"/>
        <v>1.0241463874740615</v>
      </c>
      <c r="M32" s="159">
        <v>35234.620000000003</v>
      </c>
      <c r="N32" s="28">
        <f t="shared" si="3"/>
        <v>6.4900755203536571</v>
      </c>
    </row>
    <row r="33" spans="1:17" x14ac:dyDescent="0.2">
      <c r="A33" s="157" t="s">
        <v>14</v>
      </c>
      <c r="B33" s="23">
        <v>2.5000000000000001E-2</v>
      </c>
      <c r="C33" s="23">
        <v>2.9000000000000001E-2</v>
      </c>
      <c r="D33" s="24">
        <f>B6*B33</f>
        <v>21.1</v>
      </c>
      <c r="E33" s="24">
        <f>B7*C33</f>
        <v>129.25300000000001</v>
      </c>
      <c r="F33" s="24">
        <f t="shared" si="1"/>
        <v>150.35300000000001</v>
      </c>
      <c r="G33" s="156">
        <v>15.08</v>
      </c>
      <c r="H33" s="156">
        <v>115.37</v>
      </c>
      <c r="I33" s="25">
        <f t="shared" si="2"/>
        <v>130.45000000000002</v>
      </c>
      <c r="J33" s="26">
        <f t="shared" si="0"/>
        <v>0.71469194312796203</v>
      </c>
      <c r="K33" s="26">
        <f t="shared" si="0"/>
        <v>0.89259050080075508</v>
      </c>
      <c r="L33" s="27">
        <f t="shared" si="0"/>
        <v>0.86762485617180907</v>
      </c>
      <c r="M33" s="159">
        <v>3783.05</v>
      </c>
      <c r="N33" s="28">
        <f t="shared" si="3"/>
        <v>28.999999999999996</v>
      </c>
    </row>
    <row r="34" spans="1:17" x14ac:dyDescent="0.2">
      <c r="A34" s="157" t="s">
        <v>15</v>
      </c>
      <c r="B34" s="23">
        <v>0.03</v>
      </c>
      <c r="C34" s="23">
        <v>4.2999999999999997E-2</v>
      </c>
      <c r="D34" s="24">
        <f>B6*B34</f>
        <v>25.32</v>
      </c>
      <c r="E34" s="24">
        <f>B7*C34</f>
        <v>191.65099999999998</v>
      </c>
      <c r="F34" s="24">
        <f t="shared" si="1"/>
        <v>216.97099999999998</v>
      </c>
      <c r="G34" s="156">
        <v>26.571999999999999</v>
      </c>
      <c r="H34" s="156">
        <v>177.578</v>
      </c>
      <c r="I34" s="25">
        <f t="shared" si="2"/>
        <v>204.15</v>
      </c>
      <c r="J34" s="26">
        <f t="shared" si="0"/>
        <v>1.0494470774091627</v>
      </c>
      <c r="K34" s="26">
        <f t="shared" si="0"/>
        <v>0.92656965004095992</v>
      </c>
      <c r="L34" s="27">
        <f t="shared" si="0"/>
        <v>0.94090915375787565</v>
      </c>
      <c r="M34" s="159">
        <v>9046.56</v>
      </c>
      <c r="N34" s="28">
        <f t="shared" si="3"/>
        <v>44.313299044819985</v>
      </c>
    </row>
    <row r="35" spans="1:17" x14ac:dyDescent="0.2">
      <c r="A35" s="157" t="s">
        <v>16</v>
      </c>
      <c r="B35" s="23">
        <v>8.0000000000000002E-3</v>
      </c>
      <c r="C35" s="23">
        <v>1.2E-2</v>
      </c>
      <c r="D35" s="24">
        <f>B6*B35</f>
        <v>6.7519999999999998</v>
      </c>
      <c r="E35" s="24">
        <f>B7*C35</f>
        <v>53.484000000000002</v>
      </c>
      <c r="F35" s="24">
        <f t="shared" si="1"/>
        <v>60.236000000000004</v>
      </c>
      <c r="G35" s="156">
        <v>7.8840000000000003</v>
      </c>
      <c r="H35" s="156">
        <v>49.746000000000002</v>
      </c>
      <c r="I35" s="25">
        <f t="shared" si="2"/>
        <v>57.63</v>
      </c>
      <c r="J35" s="26">
        <f t="shared" si="0"/>
        <v>1.1676540284360191</v>
      </c>
      <c r="K35" s="26">
        <f t="shared" si="0"/>
        <v>0.93010993942113529</v>
      </c>
      <c r="L35" s="27">
        <f t="shared" si="0"/>
        <v>0.95673683511521346</v>
      </c>
      <c r="M35" s="159">
        <v>2604.02</v>
      </c>
      <c r="N35" s="28">
        <f t="shared" si="3"/>
        <v>45.185146625021687</v>
      </c>
    </row>
    <row r="36" spans="1:17" x14ac:dyDescent="0.2">
      <c r="A36" s="157" t="s">
        <v>17</v>
      </c>
      <c r="B36" s="23">
        <v>2.5000000000000001E-2</v>
      </c>
      <c r="C36" s="23">
        <v>0.03</v>
      </c>
      <c r="D36" s="24">
        <f>B6*B36</f>
        <v>21.1</v>
      </c>
      <c r="E36" s="24">
        <f>B7*C36</f>
        <v>133.71</v>
      </c>
      <c r="F36" s="24">
        <f t="shared" si="1"/>
        <v>154.81</v>
      </c>
      <c r="G36" s="156">
        <v>19.329000000000001</v>
      </c>
      <c r="H36" s="156">
        <v>130.32900000000001</v>
      </c>
      <c r="I36" s="25">
        <f t="shared" si="2"/>
        <v>149.65800000000002</v>
      </c>
      <c r="J36" s="26">
        <f t="shared" si="0"/>
        <v>0.91606635071090048</v>
      </c>
      <c r="K36" s="26">
        <f t="shared" si="0"/>
        <v>0.97471393313888266</v>
      </c>
      <c r="L36" s="27">
        <f t="shared" si="0"/>
        <v>0.96672049609198385</v>
      </c>
      <c r="M36" s="159">
        <v>9578.8700000000008</v>
      </c>
      <c r="N36" s="28">
        <f t="shared" si="3"/>
        <v>64.005064881262612</v>
      </c>
    </row>
    <row r="37" spans="1:17" x14ac:dyDescent="0.2">
      <c r="A37" s="22" t="s">
        <v>18</v>
      </c>
      <c r="B37" s="23">
        <v>1.2E-2</v>
      </c>
      <c r="C37" s="23">
        <v>0.02</v>
      </c>
      <c r="D37" s="24">
        <f>B6*B37</f>
        <v>10.128</v>
      </c>
      <c r="E37" s="24">
        <f>B7*C37</f>
        <v>89.14</v>
      </c>
      <c r="F37" s="24">
        <f t="shared" si="1"/>
        <v>99.268000000000001</v>
      </c>
      <c r="G37" s="156">
        <v>6.2869999999999999</v>
      </c>
      <c r="H37" s="156">
        <v>65.650000000000006</v>
      </c>
      <c r="I37" s="25">
        <f t="shared" si="2"/>
        <v>71.937000000000012</v>
      </c>
      <c r="J37" s="26">
        <f t="shared" si="0"/>
        <v>0.62075434439178512</v>
      </c>
      <c r="K37" s="26">
        <f t="shared" si="0"/>
        <v>0.73648193852367072</v>
      </c>
      <c r="L37" s="27">
        <f t="shared" si="0"/>
        <v>0.72467461820526269</v>
      </c>
      <c r="M37" s="160">
        <v>8702.2099999999991</v>
      </c>
      <c r="N37" s="28">
        <f t="shared" si="3"/>
        <v>120.96987641964493</v>
      </c>
    </row>
    <row r="38" spans="1:17" x14ac:dyDescent="0.2">
      <c r="A38" s="22" t="s">
        <v>19</v>
      </c>
      <c r="B38" s="23">
        <v>8.9999999999999993E-3</v>
      </c>
      <c r="C38" s="23">
        <v>1.0999999999999999E-2</v>
      </c>
      <c r="D38" s="24">
        <f>B6*B38</f>
        <v>7.5959999999999992</v>
      </c>
      <c r="E38" s="24">
        <f>B7*C38</f>
        <v>49.026999999999994</v>
      </c>
      <c r="F38" s="24">
        <f t="shared" si="1"/>
        <v>56.62299999999999</v>
      </c>
      <c r="G38" s="156">
        <v>6.9950000000000001</v>
      </c>
      <c r="H38" s="156">
        <v>45.45</v>
      </c>
      <c r="I38" s="25">
        <f t="shared" si="2"/>
        <v>52.445</v>
      </c>
      <c r="J38" s="26">
        <f t="shared" si="0"/>
        <v>0.92087941021590325</v>
      </c>
      <c r="K38" s="26">
        <f t="shared" si="0"/>
        <v>0.92704020233748763</v>
      </c>
      <c r="L38" s="27">
        <f t="shared" si="0"/>
        <v>0.9262137294032462</v>
      </c>
      <c r="M38" s="160">
        <v>7359.1</v>
      </c>
      <c r="N38" s="28">
        <f t="shared" si="3"/>
        <v>140.32033558966538</v>
      </c>
    </row>
    <row r="39" spans="1:17" x14ac:dyDescent="0.2">
      <c r="A39" s="22" t="s">
        <v>20</v>
      </c>
      <c r="B39" s="23">
        <v>9.5000000000000001E-2</v>
      </c>
      <c r="C39" s="23">
        <v>0.1</v>
      </c>
      <c r="D39" s="24">
        <f>B6*B39</f>
        <v>80.180000000000007</v>
      </c>
      <c r="E39" s="24">
        <f>B7*C39</f>
        <v>445.70000000000005</v>
      </c>
      <c r="F39" s="24">
        <f t="shared" si="1"/>
        <v>525.88000000000011</v>
      </c>
      <c r="G39" s="156">
        <v>60.439</v>
      </c>
      <c r="H39" s="156">
        <v>361.78500000000003</v>
      </c>
      <c r="I39" s="25">
        <f t="shared" si="2"/>
        <v>422.22400000000005</v>
      </c>
      <c r="J39" s="26">
        <f t="shared" si="0"/>
        <v>0.75379146919431272</v>
      </c>
      <c r="K39" s="26">
        <f t="shared" si="0"/>
        <v>0.81172313215167147</v>
      </c>
      <c r="L39" s="27">
        <f t="shared" si="0"/>
        <v>0.80289039324560729</v>
      </c>
      <c r="M39" s="160">
        <v>29267.8</v>
      </c>
      <c r="N39" s="28">
        <f t="shared" si="3"/>
        <v>69.318181818181813</v>
      </c>
    </row>
    <row r="40" spans="1:17" x14ac:dyDescent="0.2">
      <c r="A40" s="22" t="s">
        <v>21</v>
      </c>
      <c r="B40" s="23">
        <v>0.1</v>
      </c>
      <c r="C40" s="23">
        <v>0.1</v>
      </c>
      <c r="D40" s="24">
        <f>B6*B40</f>
        <v>84.4</v>
      </c>
      <c r="E40" s="24">
        <f>B7*C40</f>
        <v>445.70000000000005</v>
      </c>
      <c r="F40" s="24">
        <f t="shared" si="1"/>
        <v>530.1</v>
      </c>
      <c r="G40" s="156">
        <v>84.4</v>
      </c>
      <c r="H40" s="156">
        <v>447</v>
      </c>
      <c r="I40" s="25">
        <f t="shared" si="2"/>
        <v>531.4</v>
      </c>
      <c r="J40" s="26">
        <f t="shared" si="0"/>
        <v>1</v>
      </c>
      <c r="K40" s="26">
        <f t="shared" si="0"/>
        <v>1.0029167601525688</v>
      </c>
      <c r="L40" s="27">
        <f t="shared" si="0"/>
        <v>1.0024523674778343</v>
      </c>
      <c r="M40" s="160">
        <v>19552.650000000001</v>
      </c>
      <c r="N40" s="28">
        <f t="shared" si="3"/>
        <v>36.794599171998499</v>
      </c>
      <c r="Q40" s="161"/>
    </row>
    <row r="41" spans="1:17" x14ac:dyDescent="0.2">
      <c r="A41" s="157" t="s">
        <v>22</v>
      </c>
      <c r="B41" s="60">
        <v>0.12</v>
      </c>
      <c r="C41" s="60">
        <v>0.14000000000000001</v>
      </c>
      <c r="D41" s="24">
        <f>B6*B41</f>
        <v>101.28</v>
      </c>
      <c r="E41" s="24">
        <f>B7*C41</f>
        <v>623.98</v>
      </c>
      <c r="F41" s="24">
        <f t="shared" si="1"/>
        <v>725.26</v>
      </c>
      <c r="G41" s="156">
        <v>66.662000000000006</v>
      </c>
      <c r="H41" s="156">
        <v>477.96800000000002</v>
      </c>
      <c r="I41" s="25">
        <f t="shared" si="2"/>
        <v>544.63</v>
      </c>
      <c r="J41" s="26">
        <f t="shared" si="0"/>
        <v>0.65819510268562409</v>
      </c>
      <c r="K41" s="26">
        <f t="shared" si="0"/>
        <v>0.76599891022148148</v>
      </c>
      <c r="L41" s="27">
        <f t="shared" si="0"/>
        <v>0.75094448887295595</v>
      </c>
      <c r="M41" s="159">
        <v>19969.75</v>
      </c>
      <c r="N41" s="28">
        <f t="shared" si="3"/>
        <v>36.666636064851367</v>
      </c>
    </row>
    <row r="42" spans="1:17" x14ac:dyDescent="0.2">
      <c r="A42" s="22" t="s">
        <v>23</v>
      </c>
      <c r="B42" s="23">
        <v>0.18</v>
      </c>
      <c r="C42" s="23">
        <v>0.22</v>
      </c>
      <c r="D42" s="24">
        <f>B6*B42</f>
        <v>151.91999999999999</v>
      </c>
      <c r="E42" s="24">
        <f>B7*C42</f>
        <v>980.54</v>
      </c>
      <c r="F42" s="24">
        <f t="shared" si="1"/>
        <v>1132.46</v>
      </c>
      <c r="G42" s="156">
        <v>129.65899999999999</v>
      </c>
      <c r="H42" s="156">
        <v>900.72900000000004</v>
      </c>
      <c r="I42" s="25">
        <f t="shared" si="2"/>
        <v>1030.3879999999999</v>
      </c>
      <c r="J42" s="26">
        <f t="shared" si="0"/>
        <v>0.85346893101632437</v>
      </c>
      <c r="K42" s="26">
        <f t="shared" si="0"/>
        <v>0.91860505435780293</v>
      </c>
      <c r="L42" s="27">
        <f t="shared" si="0"/>
        <v>0.9098670151705136</v>
      </c>
      <c r="M42" s="160">
        <v>58957.45</v>
      </c>
      <c r="N42" s="28">
        <f t="shared" si="3"/>
        <v>57.218688494043022</v>
      </c>
    </row>
    <row r="43" spans="1:17" x14ac:dyDescent="0.2">
      <c r="A43" s="157" t="s">
        <v>24</v>
      </c>
      <c r="B43" s="23">
        <v>0.04</v>
      </c>
      <c r="C43" s="23">
        <v>0.05</v>
      </c>
      <c r="D43" s="24">
        <f>B6*B43</f>
        <v>33.76</v>
      </c>
      <c r="E43" s="24">
        <f>B7*C43</f>
        <v>222.85000000000002</v>
      </c>
      <c r="F43" s="24">
        <f t="shared" si="1"/>
        <v>256.61</v>
      </c>
      <c r="G43" s="37">
        <v>32.880000000000003</v>
      </c>
      <c r="H43" s="37">
        <v>228.43</v>
      </c>
      <c r="I43" s="25">
        <f t="shared" si="2"/>
        <v>261.31</v>
      </c>
      <c r="J43" s="26">
        <f t="shared" si="0"/>
        <v>0.97393364928909965</v>
      </c>
      <c r="K43" s="26">
        <f t="shared" si="0"/>
        <v>1.0250392640789767</v>
      </c>
      <c r="L43" s="27">
        <f t="shared" si="0"/>
        <v>1.0183157320447371</v>
      </c>
      <c r="M43" s="159">
        <v>12862.23</v>
      </c>
      <c r="N43" s="28">
        <f t="shared" si="3"/>
        <v>49.222111668133635</v>
      </c>
    </row>
    <row r="44" spans="1:17" x14ac:dyDescent="0.2">
      <c r="A44" s="158" t="s">
        <v>25</v>
      </c>
      <c r="B44" s="61">
        <v>0.06</v>
      </c>
      <c r="C44" s="61">
        <v>0.08</v>
      </c>
      <c r="D44" s="24">
        <f>B6*B44</f>
        <v>50.64</v>
      </c>
      <c r="E44" s="24">
        <f>B7*C44</f>
        <v>356.56</v>
      </c>
      <c r="F44" s="24">
        <f>D44+E44</f>
        <v>407.2</v>
      </c>
      <c r="G44" s="37">
        <v>50.345999999999997</v>
      </c>
      <c r="H44" s="37">
        <v>345.10399999999998</v>
      </c>
      <c r="I44" s="25">
        <f>G44+H44</f>
        <v>395.45</v>
      </c>
      <c r="J44" s="26">
        <f t="shared" si="0"/>
        <v>0.9941943127962084</v>
      </c>
      <c r="K44" s="26">
        <f t="shared" si="0"/>
        <v>0.96787076508862457</v>
      </c>
      <c r="L44" s="27">
        <f t="shared" si="0"/>
        <v>0.97114440078585462</v>
      </c>
      <c r="M44" s="159">
        <v>25429.200000000001</v>
      </c>
      <c r="N44" s="28">
        <f>IF(I44&gt;0,M44/I44,0)</f>
        <v>64.304463269692761</v>
      </c>
    </row>
    <row r="45" spans="1:17" s="19" customFormat="1" x14ac:dyDescent="0.2">
      <c r="A45" s="42" t="s">
        <v>54</v>
      </c>
      <c r="B45" s="43"/>
      <c r="C45" s="43"/>
      <c r="D45" s="44">
        <f>SUM(D22:D44)</f>
        <v>1929.384</v>
      </c>
      <c r="E45" s="44">
        <f>SUM(E22:E44)</f>
        <v>11209.355</v>
      </c>
      <c r="F45" s="44">
        <f>D45+E45</f>
        <v>13138.739</v>
      </c>
      <c r="G45" s="54">
        <f>SUM(G22:G44)</f>
        <v>1788.6419999999998</v>
      </c>
      <c r="H45" s="54">
        <f>SUM(H22:H44)</f>
        <v>10847.564999999999</v>
      </c>
      <c r="I45" s="45">
        <f>G45+H45</f>
        <v>12636.206999999999</v>
      </c>
      <c r="J45" s="57">
        <f>IF(G45&gt;0,G45/D45,0)</f>
        <v>0.9270534015001678</v>
      </c>
      <c r="K45" s="57">
        <f>IF(E45&gt;0,H45/E45,0)</f>
        <v>0.96772428029980306</v>
      </c>
      <c r="L45" s="57">
        <f>IF(F45&gt;0,I45/F45,0)</f>
        <v>0.96175188501727593</v>
      </c>
      <c r="M45" s="55">
        <f>SUM(SUM(M22:M44))</f>
        <v>676256.30999999994</v>
      </c>
      <c r="N45" s="58"/>
    </row>
    <row r="46" spans="1:17" ht="13.5" thickBot="1" x14ac:dyDescent="0.25"/>
    <row r="47" spans="1:17" s="35" customFormat="1" ht="21" customHeight="1" thickBot="1" x14ac:dyDescent="0.25">
      <c r="A47" s="31" t="s">
        <v>48</v>
      </c>
      <c r="B47" s="32">
        <f>SUM(B22:B24)</f>
        <v>9.0000000000000011E-2</v>
      </c>
      <c r="C47" s="32">
        <f>SUM(C22:C24)</f>
        <v>0.10400000000000001</v>
      </c>
      <c r="D47" s="33">
        <f t="shared" ref="D47:I47" si="4">SUM(D22:D24)</f>
        <v>75.959999999999994</v>
      </c>
      <c r="E47" s="33">
        <f t="shared" si="4"/>
        <v>463.52800000000002</v>
      </c>
      <c r="F47" s="33">
        <f t="shared" si="4"/>
        <v>539.48800000000006</v>
      </c>
      <c r="G47" s="33">
        <f t="shared" si="4"/>
        <v>66.228999999999999</v>
      </c>
      <c r="H47" s="33">
        <f t="shared" si="4"/>
        <v>425.73299999999995</v>
      </c>
      <c r="I47" s="33">
        <f t="shared" si="4"/>
        <v>491.96199999999999</v>
      </c>
      <c r="J47" s="59">
        <f>IF(G47=0,0,G47/D47)</f>
        <v>0.87189310163243816</v>
      </c>
      <c r="K47" s="59">
        <f>IF(H47=0,0,H47/E47)</f>
        <v>0.91846231511364995</v>
      </c>
      <c r="L47" s="59">
        <f>IF(I47&gt;0,I47/F47,0)</f>
        <v>0.91190536212112216</v>
      </c>
      <c r="M47" s="56">
        <f>SUM(M22:M24)</f>
        <v>141401.47</v>
      </c>
      <c r="N47" s="34">
        <f>IF(M47=0,0,M47/I47)</f>
        <v>287.42356116935861</v>
      </c>
    </row>
  </sheetData>
  <sheetProtection password="CC53" sheet="1" formatCells="0" formatColumns="0" formatRows="0" insertColumns="0" insertRows="0" insertHyperlinks="0" deleteColumns="0" deleteRows="0" sort="0" autoFilter="0" pivotTables="0"/>
  <customSheetViews>
    <customSheetView guid="{0721A5A3-9522-4934-9C82-658F39FE139D}">
      <selection activeCell="B13" sqref="B13"/>
      <pageMargins left="0.31496062992125984" right="0.39370078740157483" top="1.0236220472440944" bottom="0.31496062992125984" header="0" footer="0"/>
      <printOptions horizontalCentered="1"/>
      <pageSetup paperSize="9" scale="75" orientation="landscape" r:id="rId1"/>
    </customSheetView>
  </customSheetViews>
  <mergeCells count="19">
    <mergeCell ref="A11:B11"/>
    <mergeCell ref="L13:N13"/>
    <mergeCell ref="L14:M14"/>
    <mergeCell ref="A1:G1"/>
    <mergeCell ref="L16:M16"/>
    <mergeCell ref="E2:G2"/>
    <mergeCell ref="A15:B15"/>
    <mergeCell ref="L15:M15"/>
    <mergeCell ref="C8:C10"/>
    <mergeCell ref="D8:F10"/>
    <mergeCell ref="L17:M17"/>
    <mergeCell ref="A19:N19"/>
    <mergeCell ref="A20:A21"/>
    <mergeCell ref="B20:C20"/>
    <mergeCell ref="D20:F20"/>
    <mergeCell ref="G20:I20"/>
    <mergeCell ref="N20:N21"/>
    <mergeCell ref="J20:L20"/>
    <mergeCell ref="M20:M21"/>
  </mergeCells>
  <phoneticPr fontId="20" type="noConversion"/>
  <printOptions horizontalCentered="1"/>
  <pageMargins left="0.31496062992125984" right="0.39370078740157483" top="1.0236220472440944" bottom="0.31496062992125984" header="0" footer="0"/>
  <pageSetup paperSize="9" scale="75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7"/>
  <sheetViews>
    <sheetView workbookViewId="0">
      <selection activeCell="H41" sqref="H41"/>
    </sheetView>
  </sheetViews>
  <sheetFormatPr defaultRowHeight="12.75" x14ac:dyDescent="0.2"/>
  <cols>
    <col min="1" max="1" width="32.7109375" style="2" customWidth="1"/>
    <col min="2" max="2" width="13.28515625" style="2" customWidth="1"/>
    <col min="3" max="3" width="12.140625" style="2" customWidth="1"/>
    <col min="4" max="12" width="11.28515625" style="2" customWidth="1"/>
    <col min="13" max="13" width="12.5703125" style="2" customWidth="1"/>
    <col min="14" max="14" width="11.28515625" style="2" customWidth="1"/>
    <col min="15" max="15" width="10.42578125" style="2" customWidth="1"/>
    <col min="16" max="16384" width="9.140625" style="2"/>
  </cols>
  <sheetData>
    <row r="1" spans="1:14" ht="24" customHeight="1" x14ac:dyDescent="0.2">
      <c r="A1" s="170" t="s">
        <v>81</v>
      </c>
      <c r="B1" s="170"/>
      <c r="C1" s="170"/>
      <c r="D1" s="170"/>
      <c r="E1" s="170"/>
      <c r="F1" s="170"/>
      <c r="G1" s="170"/>
      <c r="H1" s="113">
        <f>янв!H1</f>
        <v>2023</v>
      </c>
      <c r="I1" s="1" t="s">
        <v>75</v>
      </c>
      <c r="J1" s="1"/>
      <c r="K1" s="1"/>
      <c r="L1" s="1"/>
      <c r="M1" s="1"/>
      <c r="N1" s="1"/>
    </row>
    <row r="2" spans="1:14" x14ac:dyDescent="0.2">
      <c r="A2" s="3" t="s">
        <v>26</v>
      </c>
      <c r="B2" s="151" t="s">
        <v>101</v>
      </c>
      <c r="E2" s="168" t="s">
        <v>55</v>
      </c>
      <c r="F2" s="168"/>
      <c r="G2" s="168"/>
    </row>
    <row r="3" spans="1:14" x14ac:dyDescent="0.2">
      <c r="A3" s="3" t="s">
        <v>0</v>
      </c>
      <c r="B3" s="165" t="s">
        <v>102</v>
      </c>
    </row>
    <row r="4" spans="1:14" x14ac:dyDescent="0.2">
      <c r="A4" s="4" t="s">
        <v>30</v>
      </c>
      <c r="B4" s="36">
        <v>40</v>
      </c>
    </row>
    <row r="5" spans="1:14" x14ac:dyDescent="0.2">
      <c r="A5" s="5" t="s">
        <v>28</v>
      </c>
      <c r="B5" s="134">
        <f>B6+B7</f>
        <v>4954</v>
      </c>
    </row>
    <row r="6" spans="1:14" x14ac:dyDescent="0.2">
      <c r="A6" s="6" t="s">
        <v>27</v>
      </c>
      <c r="B6" s="140">
        <v>735</v>
      </c>
    </row>
    <row r="7" spans="1:14" ht="13.5" thickBot="1" x14ac:dyDescent="0.25">
      <c r="A7" s="7" t="s">
        <v>29</v>
      </c>
      <c r="B7" s="141">
        <v>4219</v>
      </c>
    </row>
    <row r="8" spans="1:14" x14ac:dyDescent="0.2">
      <c r="A8" s="8" t="s">
        <v>31</v>
      </c>
      <c r="B8" s="126">
        <v>655458.16</v>
      </c>
      <c r="C8" s="171"/>
      <c r="D8" s="168"/>
      <c r="E8" s="168"/>
      <c r="F8" s="168"/>
    </row>
    <row r="9" spans="1:14" x14ac:dyDescent="0.2">
      <c r="A9" s="9" t="s">
        <v>32</v>
      </c>
      <c r="B9" s="127">
        <f>M45</f>
        <v>646117.92999999993</v>
      </c>
      <c r="C9" s="171"/>
      <c r="D9" s="168"/>
      <c r="E9" s="168"/>
      <c r="F9" s="168"/>
    </row>
    <row r="10" spans="1:14" ht="13.5" thickBot="1" x14ac:dyDescent="0.25">
      <c r="A10" s="11" t="s">
        <v>33</v>
      </c>
      <c r="B10" s="128">
        <f>B8-B9</f>
        <v>9340.2300000000978</v>
      </c>
      <c r="C10" s="171"/>
      <c r="D10" s="168"/>
      <c r="E10" s="168"/>
      <c r="F10" s="168"/>
    </row>
    <row r="11" spans="1:14" x14ac:dyDescent="0.2">
      <c r="A11" s="172" t="s">
        <v>40</v>
      </c>
      <c r="B11" s="172"/>
    </row>
    <row r="12" spans="1:14" x14ac:dyDescent="0.2">
      <c r="A12" s="3" t="s">
        <v>34</v>
      </c>
      <c r="B12" s="12">
        <v>131</v>
      </c>
    </row>
    <row r="13" spans="1:14" ht="12.75" customHeight="1" x14ac:dyDescent="0.2">
      <c r="A13" s="3" t="s">
        <v>2</v>
      </c>
      <c r="B13" s="125">
        <f>IF(M45&gt;0,B8/B5,0)</f>
        <v>132.30887363746467</v>
      </c>
      <c r="L13" s="176" t="s">
        <v>49</v>
      </c>
      <c r="M13" s="176"/>
      <c r="N13" s="176"/>
    </row>
    <row r="14" spans="1:14" x14ac:dyDescent="0.2">
      <c r="A14" s="13" t="s">
        <v>3</v>
      </c>
      <c r="B14" s="14">
        <f>B13/B12</f>
        <v>1.0099914018127074</v>
      </c>
      <c r="E14" s="40"/>
      <c r="L14" s="169" t="s">
        <v>50</v>
      </c>
      <c r="M14" s="169"/>
      <c r="N14" s="39">
        <v>2</v>
      </c>
    </row>
    <row r="15" spans="1:14" x14ac:dyDescent="0.2">
      <c r="A15" s="180" t="s">
        <v>41</v>
      </c>
      <c r="B15" s="180"/>
      <c r="E15" s="41"/>
      <c r="L15" s="169" t="s">
        <v>53</v>
      </c>
      <c r="M15" s="169"/>
      <c r="N15" s="39">
        <v>1.25</v>
      </c>
    </row>
    <row r="16" spans="1:14" x14ac:dyDescent="0.2">
      <c r="A16" s="3" t="s">
        <v>42</v>
      </c>
      <c r="B16" s="15">
        <f>J45</f>
        <v>0.9603394813743521</v>
      </c>
      <c r="L16" s="169" t="s">
        <v>52</v>
      </c>
      <c r="M16" s="169"/>
      <c r="N16" s="39">
        <v>2.63</v>
      </c>
    </row>
    <row r="17" spans="1:14" ht="13.5" thickBot="1" x14ac:dyDescent="0.25">
      <c r="A17" s="3" t="s">
        <v>43</v>
      </c>
      <c r="B17" s="16">
        <f>K45</f>
        <v>1.0014011215946796</v>
      </c>
      <c r="L17" s="169" t="s">
        <v>51</v>
      </c>
      <c r="M17" s="169"/>
      <c r="N17" s="39">
        <v>8.33</v>
      </c>
    </row>
    <row r="18" spans="1:14" ht="18.75" thickBot="1" x14ac:dyDescent="0.25">
      <c r="A18" s="17" t="s">
        <v>44</v>
      </c>
      <c r="B18" s="18">
        <f>L45</f>
        <v>0.9957878918671762</v>
      </c>
    </row>
    <row r="19" spans="1:14" ht="18.75" customHeight="1" x14ac:dyDescent="0.2">
      <c r="A19" s="174" t="s">
        <v>1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</row>
    <row r="20" spans="1:14" s="19" customFormat="1" ht="39" customHeight="1" x14ac:dyDescent="0.2">
      <c r="A20" s="181"/>
      <c r="B20" s="178" t="s">
        <v>37</v>
      </c>
      <c r="C20" s="178"/>
      <c r="D20" s="177" t="s">
        <v>38</v>
      </c>
      <c r="E20" s="177"/>
      <c r="F20" s="178"/>
      <c r="G20" s="177" t="s">
        <v>39</v>
      </c>
      <c r="H20" s="178"/>
      <c r="I20" s="178"/>
      <c r="J20" s="179" t="s">
        <v>4</v>
      </c>
      <c r="K20" s="180"/>
      <c r="L20" s="180"/>
      <c r="M20" s="173" t="s">
        <v>46</v>
      </c>
      <c r="N20" s="173" t="s">
        <v>47</v>
      </c>
    </row>
    <row r="21" spans="1:14" s="19" customFormat="1" x14ac:dyDescent="0.2">
      <c r="A21" s="181"/>
      <c r="B21" s="46" t="s">
        <v>27</v>
      </c>
      <c r="C21" s="46" t="s">
        <v>29</v>
      </c>
      <c r="D21" s="20" t="s">
        <v>27</v>
      </c>
      <c r="E21" s="20" t="s">
        <v>29</v>
      </c>
      <c r="F21" s="20" t="s">
        <v>5</v>
      </c>
      <c r="G21" s="20" t="s">
        <v>27</v>
      </c>
      <c r="H21" s="20" t="s">
        <v>29</v>
      </c>
      <c r="I21" s="20" t="s">
        <v>5</v>
      </c>
      <c r="J21" s="20" t="s">
        <v>27</v>
      </c>
      <c r="K21" s="20" t="s">
        <v>29</v>
      </c>
      <c r="L21" s="21" t="s">
        <v>45</v>
      </c>
      <c r="M21" s="173"/>
      <c r="N21" s="173"/>
    </row>
    <row r="22" spans="1:14" x14ac:dyDescent="0.2">
      <c r="A22" s="157" t="s">
        <v>6</v>
      </c>
      <c r="B22" s="60">
        <v>0.05</v>
      </c>
      <c r="C22" s="60">
        <v>5.5E-2</v>
      </c>
      <c r="D22" s="24">
        <f>B6*B22</f>
        <v>36.75</v>
      </c>
      <c r="E22" s="24">
        <f>B7*C22</f>
        <v>232.04499999999999</v>
      </c>
      <c r="F22" s="24">
        <f>D22+E22</f>
        <v>268.79499999999996</v>
      </c>
      <c r="G22" s="37">
        <v>26.419</v>
      </c>
      <c r="H22" s="37">
        <v>176.49299999999999</v>
      </c>
      <c r="I22" s="25">
        <f>G22+H22</f>
        <v>202.91200000000001</v>
      </c>
      <c r="J22" s="26">
        <f>IF(D22&gt;0,G22/D22,0)</f>
        <v>0.71888435374149662</v>
      </c>
      <c r="K22" s="26">
        <f>IF(E22&gt;0,H22/E22,0)</f>
        <v>0.76059815983968626</v>
      </c>
      <c r="L22" s="27">
        <f>IF(I22&gt;0,I22/F22,0)</f>
        <v>0.75489499432653151</v>
      </c>
      <c r="M22" s="38">
        <v>58678.2</v>
      </c>
      <c r="N22" s="28">
        <f>IF(I22&gt;0,M22/I22,0)</f>
        <v>289.18053146191448</v>
      </c>
    </row>
    <row r="23" spans="1:14" x14ac:dyDescent="0.2">
      <c r="A23" s="157" t="s">
        <v>7</v>
      </c>
      <c r="B23" s="60">
        <v>0.02</v>
      </c>
      <c r="C23" s="60">
        <v>2.4E-2</v>
      </c>
      <c r="D23" s="24">
        <f>B6*B23</f>
        <v>14.700000000000001</v>
      </c>
      <c r="E23" s="24">
        <f>B7*C23</f>
        <v>101.256</v>
      </c>
      <c r="F23" s="24">
        <f t="shared" ref="F23:F43" si="0">D23+E23</f>
        <v>115.956</v>
      </c>
      <c r="G23" s="37">
        <v>15.99</v>
      </c>
      <c r="H23" s="37">
        <v>129.73099999999999</v>
      </c>
      <c r="I23" s="25">
        <f t="shared" ref="I23:I43" si="1">G23+H23</f>
        <v>145.721</v>
      </c>
      <c r="J23" s="26">
        <f t="shared" ref="J23:L44" si="2">IF(D23&gt;0,G23/D23,0)</f>
        <v>1.0877551020408163</v>
      </c>
      <c r="K23" s="26">
        <f t="shared" si="2"/>
        <v>1.2812179031366042</v>
      </c>
      <c r="L23" s="27">
        <f t="shared" si="2"/>
        <v>1.2566921935906723</v>
      </c>
      <c r="M23" s="38">
        <v>34200.370000000003</v>
      </c>
      <c r="N23" s="28">
        <f t="shared" ref="N23:N43" si="3">IF(I23&gt;0,M23/I23,0)</f>
        <v>234.69760707104675</v>
      </c>
    </row>
    <row r="24" spans="1:14" x14ac:dyDescent="0.2">
      <c r="A24" s="157" t="s">
        <v>97</v>
      </c>
      <c r="B24" s="152">
        <v>0.02</v>
      </c>
      <c r="C24" s="60">
        <v>2.5000000000000001E-2</v>
      </c>
      <c r="D24" s="24">
        <f>B6*B24</f>
        <v>14.700000000000001</v>
      </c>
      <c r="E24" s="24">
        <f>B7*C24</f>
        <v>105.47500000000001</v>
      </c>
      <c r="F24" s="24">
        <f>D24+E24</f>
        <v>120.17500000000001</v>
      </c>
      <c r="G24" s="37">
        <v>15.262</v>
      </c>
      <c r="H24" s="37">
        <v>113.539</v>
      </c>
      <c r="I24" s="25">
        <f>G24+H24</f>
        <v>128.80099999999999</v>
      </c>
      <c r="J24" s="26">
        <f>IF(D24&gt;0,G24/D24,0)</f>
        <v>1.0382312925170067</v>
      </c>
      <c r="K24" s="26">
        <f>IF(E24&gt;0,H24/E24,0)</f>
        <v>1.076454136051197</v>
      </c>
      <c r="L24" s="27">
        <f>IF(F24&gt;0,I24/F24,0)</f>
        <v>1.0717786561264819</v>
      </c>
      <c r="M24" s="38">
        <v>36905.379999999997</v>
      </c>
      <c r="N24" s="28">
        <f>IF(I24&gt;0,M24/I24,0)</f>
        <v>286.5302288025714</v>
      </c>
    </row>
    <row r="25" spans="1:14" x14ac:dyDescent="0.2">
      <c r="A25" s="157" t="s">
        <v>8</v>
      </c>
      <c r="B25" s="23">
        <v>3.2000000000000001E-2</v>
      </c>
      <c r="C25" s="23">
        <v>3.6999999999999998E-2</v>
      </c>
      <c r="D25" s="24">
        <f>B6*B25</f>
        <v>23.52</v>
      </c>
      <c r="E25" s="24">
        <f>B7*C25</f>
        <v>156.10299999999998</v>
      </c>
      <c r="F25" s="24">
        <f t="shared" si="0"/>
        <v>179.62299999999999</v>
      </c>
      <c r="G25" s="37">
        <v>17.727</v>
      </c>
      <c r="H25" s="37">
        <v>123.01</v>
      </c>
      <c r="I25" s="25">
        <f t="shared" si="1"/>
        <v>140.73699999999999</v>
      </c>
      <c r="J25" s="26">
        <f t="shared" si="2"/>
        <v>0.75369897959183674</v>
      </c>
      <c r="K25" s="26">
        <f t="shared" si="2"/>
        <v>0.78800535543839656</v>
      </c>
      <c r="L25" s="27">
        <f t="shared" si="2"/>
        <v>0.78351324718994786</v>
      </c>
      <c r="M25" s="38">
        <v>30266.82</v>
      </c>
      <c r="N25" s="28">
        <f t="shared" si="3"/>
        <v>215.05943710609151</v>
      </c>
    </row>
    <row r="26" spans="1:14" x14ac:dyDescent="0.2">
      <c r="A26" s="157" t="s">
        <v>35</v>
      </c>
      <c r="B26" s="23">
        <v>1.7999999999999999E-2</v>
      </c>
      <c r="C26" s="23">
        <v>2.1000000000000001E-2</v>
      </c>
      <c r="D26" s="24">
        <f>B6*B26</f>
        <v>13.229999999999999</v>
      </c>
      <c r="E26" s="24">
        <f>B7*C26</f>
        <v>88.599000000000004</v>
      </c>
      <c r="F26" s="24">
        <f t="shared" si="0"/>
        <v>101.82900000000001</v>
      </c>
      <c r="G26" s="37">
        <v>11.86</v>
      </c>
      <c r="H26" s="37">
        <v>82.367999999999995</v>
      </c>
      <c r="I26" s="25">
        <f t="shared" si="1"/>
        <v>94.227999999999994</v>
      </c>
      <c r="J26" s="26">
        <f t="shared" si="2"/>
        <v>0.89644746787603935</v>
      </c>
      <c r="K26" s="26">
        <f t="shared" si="2"/>
        <v>0.92967189245928272</v>
      </c>
      <c r="L26" s="27">
        <f t="shared" si="2"/>
        <v>0.92535525243300032</v>
      </c>
      <c r="M26" s="38">
        <v>47378.41</v>
      </c>
      <c r="N26" s="28">
        <f t="shared" si="3"/>
        <v>502.80606613745391</v>
      </c>
    </row>
    <row r="27" spans="1:14" x14ac:dyDescent="0.2">
      <c r="A27" s="157" t="s">
        <v>36</v>
      </c>
      <c r="B27" s="23">
        <v>8.9999999999999993E-3</v>
      </c>
      <c r="C27" s="23">
        <v>1.0999999999999999E-2</v>
      </c>
      <c r="D27" s="24">
        <f>B6*B27</f>
        <v>6.6149999999999993</v>
      </c>
      <c r="E27" s="24">
        <f>B7*C27</f>
        <v>46.408999999999999</v>
      </c>
      <c r="F27" s="24">
        <f t="shared" si="0"/>
        <v>53.024000000000001</v>
      </c>
      <c r="G27" s="37">
        <v>4.9279999999999999</v>
      </c>
      <c r="H27" s="37">
        <v>38.372999999999998</v>
      </c>
      <c r="I27" s="25">
        <f t="shared" si="1"/>
        <v>43.300999999999995</v>
      </c>
      <c r="J27" s="26">
        <f t="shared" si="2"/>
        <v>0.74497354497354507</v>
      </c>
      <c r="K27" s="26">
        <f t="shared" si="2"/>
        <v>0.82684393113404719</v>
      </c>
      <c r="L27" s="27">
        <f t="shared" si="2"/>
        <v>0.81663020519010243</v>
      </c>
      <c r="M27" s="38">
        <v>4555.4399999999996</v>
      </c>
      <c r="N27" s="28">
        <f t="shared" si="3"/>
        <v>105.20403685827118</v>
      </c>
    </row>
    <row r="28" spans="1:14" x14ac:dyDescent="0.2">
      <c r="A28" s="158" t="s">
        <v>9</v>
      </c>
      <c r="B28" s="23">
        <v>0.39</v>
      </c>
      <c r="C28" s="23">
        <v>0.45</v>
      </c>
      <c r="D28" s="24">
        <f>B6*B28</f>
        <v>286.65000000000003</v>
      </c>
      <c r="E28" s="24">
        <f>B7*C28</f>
        <v>1898.55</v>
      </c>
      <c r="F28" s="24">
        <f t="shared" si="0"/>
        <v>2185.1999999999998</v>
      </c>
      <c r="G28" s="37">
        <v>280.68900000000002</v>
      </c>
      <c r="H28" s="37">
        <v>2003.23</v>
      </c>
      <c r="I28" s="25">
        <f t="shared" si="1"/>
        <v>2283.9189999999999</v>
      </c>
      <c r="J28" s="26">
        <f t="shared" si="2"/>
        <v>0.97920460491889061</v>
      </c>
      <c r="K28" s="26">
        <f t="shared" si="2"/>
        <v>1.0551368149377156</v>
      </c>
      <c r="L28" s="27">
        <f t="shared" si="2"/>
        <v>1.0451761852462018</v>
      </c>
      <c r="M28" s="38">
        <v>141542.14000000001</v>
      </c>
      <c r="N28" s="28">
        <f t="shared" si="3"/>
        <v>61.973362452871584</v>
      </c>
    </row>
    <row r="29" spans="1:14" x14ac:dyDescent="0.2">
      <c r="A29" s="157" t="s">
        <v>10</v>
      </c>
      <c r="B29" s="23">
        <v>0.03</v>
      </c>
      <c r="C29" s="23">
        <v>0.04</v>
      </c>
      <c r="D29" s="24">
        <f>B6*B29</f>
        <v>22.05</v>
      </c>
      <c r="E29" s="24">
        <f>B7*C29</f>
        <v>168.76</v>
      </c>
      <c r="F29" s="24">
        <f t="shared" si="0"/>
        <v>190.81</v>
      </c>
      <c r="G29" s="37">
        <v>23.811</v>
      </c>
      <c r="H29" s="37">
        <v>163.339</v>
      </c>
      <c r="I29" s="25">
        <f t="shared" si="1"/>
        <v>187.15</v>
      </c>
      <c r="J29" s="26">
        <f t="shared" si="2"/>
        <v>1.0798639455782313</v>
      </c>
      <c r="K29" s="26">
        <f t="shared" si="2"/>
        <v>0.96787745911353407</v>
      </c>
      <c r="L29" s="27">
        <f t="shared" si="2"/>
        <v>0.98081861537655257</v>
      </c>
      <c r="M29" s="38">
        <v>37620</v>
      </c>
      <c r="N29" s="28">
        <f t="shared" si="3"/>
        <v>201.01522842639594</v>
      </c>
    </row>
    <row r="30" spans="1:14" x14ac:dyDescent="0.2">
      <c r="A30" s="157" t="s">
        <v>11</v>
      </c>
      <c r="B30" s="23">
        <v>8.9999999999999993E-3</v>
      </c>
      <c r="C30" s="23">
        <v>1.0999999999999999E-2</v>
      </c>
      <c r="D30" s="24">
        <f>B6*B30</f>
        <v>6.6149999999999993</v>
      </c>
      <c r="E30" s="24">
        <f>B7*C30</f>
        <v>46.408999999999999</v>
      </c>
      <c r="F30" s="24">
        <f t="shared" si="0"/>
        <v>53.024000000000001</v>
      </c>
      <c r="G30" s="37">
        <v>5.2569999999999997</v>
      </c>
      <c r="H30" s="37">
        <v>49.401000000000003</v>
      </c>
      <c r="I30" s="25">
        <f t="shared" si="1"/>
        <v>54.658000000000001</v>
      </c>
      <c r="J30" s="26">
        <f t="shared" si="2"/>
        <v>0.7947089947089947</v>
      </c>
      <c r="K30" s="26">
        <f t="shared" si="2"/>
        <v>1.0644702536146007</v>
      </c>
      <c r="L30" s="27">
        <f t="shared" si="2"/>
        <v>1.0308162341581171</v>
      </c>
      <c r="M30" s="38">
        <v>9576.09</v>
      </c>
      <c r="N30" s="28">
        <f t="shared" si="3"/>
        <v>175.20015368290095</v>
      </c>
    </row>
    <row r="31" spans="1:14" x14ac:dyDescent="0.2">
      <c r="A31" s="157" t="s">
        <v>12</v>
      </c>
      <c r="B31" s="23">
        <v>4.0000000000000001E-3</v>
      </c>
      <c r="C31" s="23">
        <v>6.0000000000000001E-3</v>
      </c>
      <c r="D31" s="24">
        <f>B6*B31</f>
        <v>2.94</v>
      </c>
      <c r="E31" s="24">
        <f>B7*C31</f>
        <v>25.314</v>
      </c>
      <c r="F31" s="24">
        <f t="shared" si="0"/>
        <v>28.254000000000001</v>
      </c>
      <c r="G31" s="37">
        <v>3.3370000000000002</v>
      </c>
      <c r="H31" s="37">
        <v>25.977</v>
      </c>
      <c r="I31" s="25">
        <f t="shared" si="1"/>
        <v>29.314</v>
      </c>
      <c r="J31" s="26">
        <f t="shared" si="2"/>
        <v>1.1350340136054422</v>
      </c>
      <c r="K31" s="26">
        <f t="shared" si="2"/>
        <v>1.0261910405309316</v>
      </c>
      <c r="L31" s="27">
        <f t="shared" si="2"/>
        <v>1.0375168117788631</v>
      </c>
      <c r="M31" s="38">
        <v>14197.36</v>
      </c>
      <c r="N31" s="28">
        <f t="shared" si="3"/>
        <v>484.32012007914307</v>
      </c>
    </row>
    <row r="32" spans="1:14" x14ac:dyDescent="0.2">
      <c r="A32" s="157" t="s">
        <v>13</v>
      </c>
      <c r="B32" s="23">
        <v>1</v>
      </c>
      <c r="C32" s="23">
        <v>1</v>
      </c>
      <c r="D32" s="24">
        <f>B6*B32</f>
        <v>735</v>
      </c>
      <c r="E32" s="24">
        <f>B7*C32</f>
        <v>4219</v>
      </c>
      <c r="F32" s="24">
        <f t="shared" si="0"/>
        <v>4954</v>
      </c>
      <c r="G32" s="37">
        <v>753.3</v>
      </c>
      <c r="H32" s="37">
        <v>4461.7</v>
      </c>
      <c r="I32" s="25">
        <f t="shared" si="1"/>
        <v>5215</v>
      </c>
      <c r="J32" s="26">
        <f t="shared" si="2"/>
        <v>1.0248979591836733</v>
      </c>
      <c r="K32" s="26">
        <f t="shared" si="2"/>
        <v>1.0575254799715572</v>
      </c>
      <c r="L32" s="27">
        <f t="shared" si="2"/>
        <v>1.0526846992329431</v>
      </c>
      <c r="M32" s="38">
        <v>33845.279999999999</v>
      </c>
      <c r="N32" s="28">
        <f t="shared" si="3"/>
        <v>6.4899865771812077</v>
      </c>
    </row>
    <row r="33" spans="1:14" x14ac:dyDescent="0.2">
      <c r="A33" s="157" t="s">
        <v>14</v>
      </c>
      <c r="B33" s="23">
        <v>2.5000000000000001E-2</v>
      </c>
      <c r="C33" s="23">
        <v>2.9000000000000001E-2</v>
      </c>
      <c r="D33" s="24">
        <f>B6*B33</f>
        <v>18.375</v>
      </c>
      <c r="E33" s="24">
        <f>B7*C33</f>
        <v>122.35100000000001</v>
      </c>
      <c r="F33" s="24">
        <f t="shared" si="0"/>
        <v>140.726</v>
      </c>
      <c r="G33" s="37">
        <v>12.807</v>
      </c>
      <c r="H33" s="37">
        <v>112.193</v>
      </c>
      <c r="I33" s="25">
        <f t="shared" si="1"/>
        <v>125</v>
      </c>
      <c r="J33" s="26">
        <f t="shared" si="2"/>
        <v>0.69697959183673475</v>
      </c>
      <c r="K33" s="26">
        <f t="shared" si="2"/>
        <v>0.91697656741669442</v>
      </c>
      <c r="L33" s="27">
        <f t="shared" si="2"/>
        <v>0.88825092733396815</v>
      </c>
      <c r="M33" s="38">
        <v>3625</v>
      </c>
      <c r="N33" s="28">
        <f t="shared" si="3"/>
        <v>29</v>
      </c>
    </row>
    <row r="34" spans="1:14" x14ac:dyDescent="0.2">
      <c r="A34" s="157" t="s">
        <v>15</v>
      </c>
      <c r="B34" s="23">
        <v>0.03</v>
      </c>
      <c r="C34" s="23">
        <v>4.2999999999999997E-2</v>
      </c>
      <c r="D34" s="24">
        <f>B6*B34</f>
        <v>22.05</v>
      </c>
      <c r="E34" s="24">
        <f>B7*C34</f>
        <v>181.41699999999997</v>
      </c>
      <c r="F34" s="24">
        <f t="shared" si="0"/>
        <v>203.46699999999998</v>
      </c>
      <c r="G34" s="37">
        <v>23.026</v>
      </c>
      <c r="H34" s="37">
        <v>165.45099999999999</v>
      </c>
      <c r="I34" s="25">
        <f t="shared" si="1"/>
        <v>188.477</v>
      </c>
      <c r="J34" s="26">
        <f t="shared" si="2"/>
        <v>1.0442630385487528</v>
      </c>
      <c r="K34" s="26">
        <f t="shared" si="2"/>
        <v>0.91199281213998695</v>
      </c>
      <c r="L34" s="27">
        <f t="shared" si="2"/>
        <v>0.92632711938545331</v>
      </c>
      <c r="M34" s="38">
        <v>8176.18</v>
      </c>
      <c r="N34" s="28">
        <f t="shared" si="3"/>
        <v>43.380253293505312</v>
      </c>
    </row>
    <row r="35" spans="1:14" x14ac:dyDescent="0.2">
      <c r="A35" s="157" t="s">
        <v>16</v>
      </c>
      <c r="B35" s="23">
        <v>8.0000000000000002E-3</v>
      </c>
      <c r="C35" s="23">
        <v>1.2E-2</v>
      </c>
      <c r="D35" s="24">
        <f>B6*B35</f>
        <v>5.88</v>
      </c>
      <c r="E35" s="24">
        <f>B7*C35</f>
        <v>50.628</v>
      </c>
      <c r="F35" s="24">
        <f t="shared" si="0"/>
        <v>56.508000000000003</v>
      </c>
      <c r="G35" s="37">
        <v>6.9580000000000002</v>
      </c>
      <c r="H35" s="37">
        <v>49.322000000000003</v>
      </c>
      <c r="I35" s="25">
        <f t="shared" si="1"/>
        <v>56.28</v>
      </c>
      <c r="J35" s="26">
        <f t="shared" si="2"/>
        <v>1.1833333333333333</v>
      </c>
      <c r="K35" s="26">
        <f t="shared" si="2"/>
        <v>0.97420399778778544</v>
      </c>
      <c r="L35" s="27">
        <f t="shared" si="2"/>
        <v>0.99596517307283927</v>
      </c>
      <c r="M35" s="38">
        <v>2373.09</v>
      </c>
      <c r="N35" s="28">
        <f t="shared" si="3"/>
        <v>42.16577825159915</v>
      </c>
    </row>
    <row r="36" spans="1:14" x14ac:dyDescent="0.2">
      <c r="A36" s="157" t="s">
        <v>17</v>
      </c>
      <c r="B36" s="23">
        <v>2.5000000000000001E-2</v>
      </c>
      <c r="C36" s="23">
        <v>0.03</v>
      </c>
      <c r="D36" s="24">
        <f>B6*B36</f>
        <v>18.375</v>
      </c>
      <c r="E36" s="24">
        <f>B7*C36</f>
        <v>126.57</v>
      </c>
      <c r="F36" s="24">
        <f t="shared" si="0"/>
        <v>144.94499999999999</v>
      </c>
      <c r="G36" s="37">
        <v>16.861999999999998</v>
      </c>
      <c r="H36" s="37">
        <v>122.953</v>
      </c>
      <c r="I36" s="25">
        <f t="shared" si="1"/>
        <v>139.815</v>
      </c>
      <c r="J36" s="26">
        <f t="shared" si="2"/>
        <v>0.91765986394557819</v>
      </c>
      <c r="K36" s="26">
        <f t="shared" si="2"/>
        <v>0.97142292802401842</v>
      </c>
      <c r="L36" s="27">
        <f t="shared" si="2"/>
        <v>0.96460726482458869</v>
      </c>
      <c r="M36" s="38">
        <v>8948.26</v>
      </c>
      <c r="N36" s="28">
        <f t="shared" si="3"/>
        <v>64.000715230840754</v>
      </c>
    </row>
    <row r="37" spans="1:14" x14ac:dyDescent="0.2">
      <c r="A37" s="157" t="s">
        <v>18</v>
      </c>
      <c r="B37" s="23">
        <v>1.2E-2</v>
      </c>
      <c r="C37" s="23">
        <v>0.02</v>
      </c>
      <c r="D37" s="24">
        <f>B6*B37</f>
        <v>8.82</v>
      </c>
      <c r="E37" s="24">
        <f>B7*C37</f>
        <v>84.38</v>
      </c>
      <c r="F37" s="24">
        <f t="shared" si="0"/>
        <v>93.199999999999989</v>
      </c>
      <c r="G37" s="37">
        <v>4.8479999999999999</v>
      </c>
      <c r="H37" s="37">
        <v>69.052000000000007</v>
      </c>
      <c r="I37" s="25">
        <f t="shared" si="1"/>
        <v>73.900000000000006</v>
      </c>
      <c r="J37" s="26">
        <f t="shared" si="2"/>
        <v>0.5496598639455782</v>
      </c>
      <c r="K37" s="26">
        <f t="shared" si="2"/>
        <v>0.81834557952121367</v>
      </c>
      <c r="L37" s="27">
        <f t="shared" si="2"/>
        <v>0.79291845493562252</v>
      </c>
      <c r="M37" s="150">
        <v>8643</v>
      </c>
      <c r="N37" s="28">
        <f t="shared" si="3"/>
        <v>116.95534506089309</v>
      </c>
    </row>
    <row r="38" spans="1:14" x14ac:dyDescent="0.2">
      <c r="A38" s="157" t="s">
        <v>19</v>
      </c>
      <c r="B38" s="23">
        <v>8.9999999999999993E-3</v>
      </c>
      <c r="C38" s="23">
        <v>1.0999999999999999E-2</v>
      </c>
      <c r="D38" s="24">
        <f>B6*B38</f>
        <v>6.6149999999999993</v>
      </c>
      <c r="E38" s="24">
        <f>B7*C38</f>
        <v>46.408999999999999</v>
      </c>
      <c r="F38" s="24">
        <f t="shared" si="0"/>
        <v>53.024000000000001</v>
      </c>
      <c r="G38" s="37">
        <v>6.5759999999999996</v>
      </c>
      <c r="H38" s="37">
        <v>44.899000000000001</v>
      </c>
      <c r="I38" s="25">
        <f t="shared" si="1"/>
        <v>51.475000000000001</v>
      </c>
      <c r="J38" s="26">
        <f t="shared" si="2"/>
        <v>0.99410430839002273</v>
      </c>
      <c r="K38" s="26">
        <f t="shared" si="2"/>
        <v>0.96746320756749771</v>
      </c>
      <c r="L38" s="27">
        <f t="shared" si="2"/>
        <v>0.97078681351840679</v>
      </c>
      <c r="M38" s="38">
        <v>7167.56</v>
      </c>
      <c r="N38" s="28">
        <f t="shared" si="3"/>
        <v>139.24351627003401</v>
      </c>
    </row>
    <row r="39" spans="1:14" x14ac:dyDescent="0.2">
      <c r="A39" s="157" t="s">
        <v>20</v>
      </c>
      <c r="B39" s="23">
        <v>9.5000000000000001E-2</v>
      </c>
      <c r="C39" s="23">
        <v>0.1</v>
      </c>
      <c r="D39" s="24">
        <f>B6*B39</f>
        <v>69.825000000000003</v>
      </c>
      <c r="E39" s="24">
        <f>B7*C39</f>
        <v>421.90000000000003</v>
      </c>
      <c r="F39" s="24">
        <f t="shared" si="0"/>
        <v>491.72500000000002</v>
      </c>
      <c r="G39" s="37">
        <v>65.495000000000005</v>
      </c>
      <c r="H39" s="37">
        <v>417.27300000000002</v>
      </c>
      <c r="I39" s="25">
        <f t="shared" si="1"/>
        <v>482.76800000000003</v>
      </c>
      <c r="J39" s="26">
        <f t="shared" si="2"/>
        <v>0.93798782670963121</v>
      </c>
      <c r="K39" s="26">
        <f t="shared" si="2"/>
        <v>0.98903294619578097</v>
      </c>
      <c r="L39" s="27">
        <f t="shared" si="2"/>
        <v>0.98178453403833443</v>
      </c>
      <c r="M39" s="38">
        <v>33464.6</v>
      </c>
      <c r="N39" s="28">
        <f t="shared" si="3"/>
        <v>69.318181818181813</v>
      </c>
    </row>
    <row r="40" spans="1:14" x14ac:dyDescent="0.2">
      <c r="A40" s="157" t="s">
        <v>21</v>
      </c>
      <c r="B40" s="23">
        <v>0.1</v>
      </c>
      <c r="C40" s="23">
        <v>0.1</v>
      </c>
      <c r="D40" s="24">
        <f>B6*B40</f>
        <v>73.5</v>
      </c>
      <c r="E40" s="24">
        <f>B7*C40</f>
        <v>421.90000000000003</v>
      </c>
      <c r="F40" s="24">
        <f t="shared" si="0"/>
        <v>495.40000000000003</v>
      </c>
      <c r="G40" s="37">
        <v>73.5</v>
      </c>
      <c r="H40" s="37">
        <v>424.1</v>
      </c>
      <c r="I40" s="25">
        <f t="shared" si="1"/>
        <v>497.6</v>
      </c>
      <c r="J40" s="26">
        <f t="shared" si="2"/>
        <v>1</v>
      </c>
      <c r="K40" s="26">
        <f t="shared" si="2"/>
        <v>1.0052145058070632</v>
      </c>
      <c r="L40" s="27">
        <f t="shared" si="2"/>
        <v>1.0044408558740412</v>
      </c>
      <c r="M40" s="38">
        <v>20663.330000000002</v>
      </c>
      <c r="N40" s="28">
        <f t="shared" si="3"/>
        <v>41.525984726688101</v>
      </c>
    </row>
    <row r="41" spans="1:14" x14ac:dyDescent="0.2">
      <c r="A41" s="157" t="s">
        <v>22</v>
      </c>
      <c r="B41" s="60">
        <v>0.12</v>
      </c>
      <c r="C41" s="60">
        <v>0.14000000000000001</v>
      </c>
      <c r="D41" s="24">
        <f>B6*B41</f>
        <v>88.2</v>
      </c>
      <c r="E41" s="24">
        <f>B7*C41</f>
        <v>590.66000000000008</v>
      </c>
      <c r="F41" s="24">
        <f t="shared" si="0"/>
        <v>678.86000000000013</v>
      </c>
      <c r="G41" s="37">
        <v>62.664999999999999</v>
      </c>
      <c r="H41" s="37">
        <v>491.23</v>
      </c>
      <c r="I41" s="25">
        <f t="shared" si="1"/>
        <v>553.89499999999998</v>
      </c>
      <c r="J41" s="26">
        <f t="shared" si="2"/>
        <v>0.71048752834467122</v>
      </c>
      <c r="K41" s="26">
        <f t="shared" si="2"/>
        <v>0.83166288558561596</v>
      </c>
      <c r="L41" s="27">
        <f t="shared" si="2"/>
        <v>0.81591933535633254</v>
      </c>
      <c r="M41" s="38">
        <v>20309.439999999999</v>
      </c>
      <c r="N41" s="28">
        <f t="shared" si="3"/>
        <v>36.666588432825712</v>
      </c>
    </row>
    <row r="42" spans="1:14" x14ac:dyDescent="0.2">
      <c r="A42" s="157" t="s">
        <v>23</v>
      </c>
      <c r="B42" s="23">
        <v>0.18</v>
      </c>
      <c r="C42" s="23">
        <v>0.22</v>
      </c>
      <c r="D42" s="24">
        <f>B6*B42</f>
        <v>132.29999999999998</v>
      </c>
      <c r="E42" s="24">
        <f>B7*C42</f>
        <v>928.18</v>
      </c>
      <c r="F42" s="24">
        <f t="shared" si="0"/>
        <v>1060.48</v>
      </c>
      <c r="G42" s="37">
        <v>109.441</v>
      </c>
      <c r="H42" s="37">
        <v>822.93200000000002</v>
      </c>
      <c r="I42" s="25">
        <f t="shared" si="1"/>
        <v>932.37300000000005</v>
      </c>
      <c r="J42" s="26">
        <f t="shared" si="2"/>
        <v>0.82721844293272873</v>
      </c>
      <c r="K42" s="26">
        <f t="shared" si="2"/>
        <v>0.88660820099549664</v>
      </c>
      <c r="L42" s="27">
        <f t="shared" si="2"/>
        <v>0.87919904194327103</v>
      </c>
      <c r="M42" s="38">
        <v>48983.53</v>
      </c>
      <c r="N42" s="28">
        <f t="shared" si="3"/>
        <v>52.536409784496115</v>
      </c>
    </row>
    <row r="43" spans="1:14" x14ac:dyDescent="0.2">
      <c r="A43" s="157" t="s">
        <v>24</v>
      </c>
      <c r="B43" s="23">
        <v>0.04</v>
      </c>
      <c r="C43" s="23">
        <v>0.05</v>
      </c>
      <c r="D43" s="24">
        <f>B6*B43</f>
        <v>29.400000000000002</v>
      </c>
      <c r="E43" s="24">
        <f>B7*C43</f>
        <v>210.95000000000002</v>
      </c>
      <c r="F43" s="24">
        <f t="shared" si="0"/>
        <v>240.35000000000002</v>
      </c>
      <c r="G43" s="37">
        <v>28.65</v>
      </c>
      <c r="H43" s="37">
        <v>211.1</v>
      </c>
      <c r="I43" s="25">
        <f t="shared" si="1"/>
        <v>239.75</v>
      </c>
      <c r="J43" s="26">
        <f t="shared" si="2"/>
        <v>0.97448979591836726</v>
      </c>
      <c r="K43" s="26">
        <f t="shared" si="2"/>
        <v>1.0007110689736904</v>
      </c>
      <c r="L43" s="27">
        <f t="shared" si="2"/>
        <v>0.99750364052423535</v>
      </c>
      <c r="M43" s="38">
        <v>11508</v>
      </c>
      <c r="N43" s="28">
        <f t="shared" si="3"/>
        <v>48</v>
      </c>
    </row>
    <row r="44" spans="1:14" x14ac:dyDescent="0.2">
      <c r="A44" s="158" t="s">
        <v>25</v>
      </c>
      <c r="B44" s="61">
        <v>0.06</v>
      </c>
      <c r="C44" s="61">
        <v>0.08</v>
      </c>
      <c r="D44" s="24">
        <f>B6*B44</f>
        <v>44.1</v>
      </c>
      <c r="E44" s="24">
        <f>B7*C44</f>
        <v>337.52</v>
      </c>
      <c r="F44" s="24">
        <f>D44+E44</f>
        <v>381.62</v>
      </c>
      <c r="G44" s="37">
        <v>44.164000000000001</v>
      </c>
      <c r="H44" s="37">
        <v>327.98599999999999</v>
      </c>
      <c r="I44" s="25">
        <f>G44+H44</f>
        <v>372.15</v>
      </c>
      <c r="J44" s="26">
        <f t="shared" si="2"/>
        <v>1.0014512471655328</v>
      </c>
      <c r="K44" s="26">
        <f t="shared" si="2"/>
        <v>0.97175278502014695</v>
      </c>
      <c r="L44" s="27">
        <f t="shared" si="2"/>
        <v>0.97518473874534872</v>
      </c>
      <c r="M44" s="38">
        <v>23490.45</v>
      </c>
      <c r="N44" s="28">
        <f>IF(I44&gt;0,M44/I44,0)</f>
        <v>63.120918984280536</v>
      </c>
    </row>
    <row r="45" spans="1:14" s="19" customFormat="1" x14ac:dyDescent="0.2">
      <c r="A45" s="42" t="s">
        <v>54</v>
      </c>
      <c r="B45" s="43"/>
      <c r="C45" s="43"/>
      <c r="D45" s="44">
        <f>SUM(D22:D44)</f>
        <v>1680.21</v>
      </c>
      <c r="E45" s="44">
        <f>SUM(E22:E44)</f>
        <v>10610.785</v>
      </c>
      <c r="F45" s="44">
        <f>D45+E45</f>
        <v>12290.994999999999</v>
      </c>
      <c r="G45" s="54">
        <f>SUM(G22:G44)</f>
        <v>1613.5720000000001</v>
      </c>
      <c r="H45" s="54">
        <f>SUM(H22:H44)</f>
        <v>10625.652000000002</v>
      </c>
      <c r="I45" s="45">
        <f>G45+H45</f>
        <v>12239.224000000002</v>
      </c>
      <c r="J45" s="57">
        <f>IF(G45&gt;0,G45/D45,0)</f>
        <v>0.9603394813743521</v>
      </c>
      <c r="K45" s="57">
        <f>IF(E45&gt;0,H45/E45,0)</f>
        <v>1.0014011215946796</v>
      </c>
      <c r="L45" s="57">
        <f>IF(F45&gt;0,I45/F45,0)</f>
        <v>0.9957878918671762</v>
      </c>
      <c r="M45" s="55">
        <f>SUM(SUM(M22:M44))</f>
        <v>646117.92999999993</v>
      </c>
      <c r="N45" s="58"/>
    </row>
    <row r="46" spans="1:14" ht="13.5" thickBot="1" x14ac:dyDescent="0.25"/>
    <row r="47" spans="1:14" s="35" customFormat="1" ht="21" customHeight="1" thickBot="1" x14ac:dyDescent="0.25">
      <c r="A47" s="31" t="s">
        <v>48</v>
      </c>
      <c r="B47" s="32">
        <f>SUM(B22:B24)</f>
        <v>9.0000000000000011E-2</v>
      </c>
      <c r="C47" s="32">
        <f>SUM(C22:C24)</f>
        <v>0.10400000000000001</v>
      </c>
      <c r="D47" s="33">
        <f t="shared" ref="D47:I47" si="4">SUM(D22:D24)</f>
        <v>66.150000000000006</v>
      </c>
      <c r="E47" s="33">
        <f t="shared" si="4"/>
        <v>438.77600000000001</v>
      </c>
      <c r="F47" s="33">
        <f t="shared" si="4"/>
        <v>504.92599999999999</v>
      </c>
      <c r="G47" s="33">
        <f t="shared" si="4"/>
        <v>57.670999999999999</v>
      </c>
      <c r="H47" s="33">
        <f t="shared" si="4"/>
        <v>419.76299999999998</v>
      </c>
      <c r="I47" s="33">
        <f t="shared" si="4"/>
        <v>477.43400000000003</v>
      </c>
      <c r="J47" s="59">
        <f>IF(G47=0,0,G47/D47)</f>
        <v>0.87182161753590315</v>
      </c>
      <c r="K47" s="59">
        <f>IF(H47=0,0,H47/E47)</f>
        <v>0.95666809488212656</v>
      </c>
      <c r="L47" s="59">
        <f>IF(I47&gt;0,I47/F47,0)</f>
        <v>0.94555241758198239</v>
      </c>
      <c r="M47" s="56">
        <f>SUM(M22:M24)</f>
        <v>129783.95000000001</v>
      </c>
      <c r="N47" s="34">
        <f>IF(M47=0,0,M47/I47)</f>
        <v>271.8364213692364</v>
      </c>
    </row>
  </sheetData>
  <sheetProtection password="CC53" sheet="1" formatCells="0" formatColumns="0" formatRows="0" insertColumns="0" insertRows="0" insertHyperlinks="0" deleteColumns="0" deleteRows="0" sort="0" autoFilter="0" pivotTables="0"/>
  <customSheetViews>
    <customSheetView guid="{0721A5A3-9522-4934-9C82-658F39FE139D}" fitToPage="1" topLeftCell="A5">
      <selection activeCell="B13" sqref="B13"/>
      <pageMargins left="0.31496062992125984" right="0.31496062992125984" top="0.59055118110236227" bottom="0.19685039370078741" header="0.51181102362204722" footer="0"/>
      <printOptions horizontalCentered="1" verticalCentered="1"/>
      <pageSetup paperSize="9" scale="79" orientation="landscape" r:id="rId1"/>
    </customSheetView>
  </customSheetViews>
  <mergeCells count="19">
    <mergeCell ref="A11:B11"/>
    <mergeCell ref="L13:N13"/>
    <mergeCell ref="L14:M14"/>
    <mergeCell ref="A1:G1"/>
    <mergeCell ref="L16:M16"/>
    <mergeCell ref="E2:G2"/>
    <mergeCell ref="A15:B15"/>
    <mergeCell ref="L15:M15"/>
    <mergeCell ref="C8:C10"/>
    <mergeCell ref="D8:F10"/>
    <mergeCell ref="L17:M17"/>
    <mergeCell ref="A19:N19"/>
    <mergeCell ref="A20:A21"/>
    <mergeCell ref="B20:C20"/>
    <mergeCell ref="D20:F20"/>
    <mergeCell ref="G20:I20"/>
    <mergeCell ref="N20:N21"/>
    <mergeCell ref="J20:L20"/>
    <mergeCell ref="M20:M21"/>
  </mergeCells>
  <phoneticPr fontId="20" type="noConversion"/>
  <printOptions horizontalCentered="1" verticalCentered="1"/>
  <pageMargins left="0.31496062992125984" right="0.31496062992125984" top="0.59055118110236227" bottom="0.19685039370078741" header="0.51181102362204722" footer="0"/>
  <pageSetup paperSize="9" scale="79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7"/>
  <sheetViews>
    <sheetView workbookViewId="0">
      <selection activeCell="B6" sqref="B6"/>
    </sheetView>
  </sheetViews>
  <sheetFormatPr defaultRowHeight="12.75" x14ac:dyDescent="0.2"/>
  <cols>
    <col min="1" max="1" width="32.7109375" style="2" customWidth="1"/>
    <col min="2" max="3" width="12.140625" style="2" customWidth="1"/>
    <col min="4" max="12" width="11.28515625" style="2" customWidth="1"/>
    <col min="13" max="13" width="12.5703125" style="2" customWidth="1"/>
    <col min="14" max="14" width="11.28515625" style="2" customWidth="1"/>
    <col min="15" max="15" width="10.42578125" style="2" customWidth="1"/>
    <col min="16" max="16384" width="9.140625" style="2"/>
  </cols>
  <sheetData>
    <row r="1" spans="1:14" ht="24" customHeight="1" x14ac:dyDescent="0.2">
      <c r="A1" s="170" t="s">
        <v>80</v>
      </c>
      <c r="B1" s="170"/>
      <c r="C1" s="170"/>
      <c r="D1" s="170"/>
      <c r="E1" s="170"/>
      <c r="F1" s="170"/>
      <c r="G1" s="170"/>
      <c r="H1" s="113">
        <f>янв!H1</f>
        <v>2023</v>
      </c>
      <c r="I1" s="1" t="s">
        <v>75</v>
      </c>
      <c r="J1" s="1"/>
      <c r="K1" s="1"/>
      <c r="L1" s="1"/>
      <c r="M1" s="1"/>
      <c r="N1" s="1"/>
    </row>
    <row r="2" spans="1:14" ht="24" x14ac:dyDescent="0.2">
      <c r="A2" s="3" t="s">
        <v>26</v>
      </c>
      <c r="B2" s="151" t="s">
        <v>98</v>
      </c>
      <c r="E2" s="168" t="s">
        <v>55</v>
      </c>
      <c r="F2" s="168"/>
      <c r="G2" s="168"/>
    </row>
    <row r="3" spans="1:14" x14ac:dyDescent="0.2">
      <c r="A3" s="3" t="s">
        <v>0</v>
      </c>
      <c r="B3" s="36">
        <v>83512811524</v>
      </c>
    </row>
    <row r="4" spans="1:14" x14ac:dyDescent="0.2">
      <c r="A4" s="4" t="s">
        <v>30</v>
      </c>
      <c r="B4" s="36">
        <v>40</v>
      </c>
    </row>
    <row r="5" spans="1:14" x14ac:dyDescent="0.2">
      <c r="A5" s="5" t="s">
        <v>28</v>
      </c>
      <c r="B5" s="134">
        <f>B6+B7</f>
        <v>3838</v>
      </c>
    </row>
    <row r="6" spans="1:14" x14ac:dyDescent="0.2">
      <c r="A6" s="6" t="s">
        <v>27</v>
      </c>
      <c r="B6" s="140">
        <v>775</v>
      </c>
    </row>
    <row r="7" spans="1:14" ht="13.5" thickBot="1" x14ac:dyDescent="0.25">
      <c r="A7" s="7" t="s">
        <v>29</v>
      </c>
      <c r="B7" s="141">
        <v>3063</v>
      </c>
    </row>
    <row r="8" spans="1:14" ht="15.75" x14ac:dyDescent="0.25">
      <c r="A8" s="8" t="s">
        <v>31</v>
      </c>
      <c r="B8" s="166">
        <v>503743.73</v>
      </c>
      <c r="C8" s="171"/>
      <c r="D8" s="168"/>
      <c r="E8" s="168"/>
      <c r="F8" s="168"/>
    </row>
    <row r="9" spans="1:14" x14ac:dyDescent="0.2">
      <c r="A9" s="9" t="s">
        <v>32</v>
      </c>
      <c r="B9" s="127">
        <f>M45</f>
        <v>500235.17</v>
      </c>
      <c r="C9" s="171"/>
      <c r="D9" s="168"/>
      <c r="E9" s="168"/>
      <c r="F9" s="168"/>
    </row>
    <row r="10" spans="1:14" ht="13.5" thickBot="1" x14ac:dyDescent="0.25">
      <c r="A10" s="11" t="s">
        <v>33</v>
      </c>
      <c r="B10" s="128">
        <f>B8-B9</f>
        <v>3508.5599999999977</v>
      </c>
      <c r="C10" s="171"/>
      <c r="D10" s="168"/>
      <c r="E10" s="168"/>
      <c r="F10" s="168"/>
    </row>
    <row r="11" spans="1:14" x14ac:dyDescent="0.2">
      <c r="A11" s="172" t="s">
        <v>40</v>
      </c>
      <c r="B11" s="172"/>
    </row>
    <row r="12" spans="1:14" x14ac:dyDescent="0.2">
      <c r="A12" s="3" t="s">
        <v>34</v>
      </c>
      <c r="B12" s="12">
        <v>131</v>
      </c>
    </row>
    <row r="13" spans="1:14" ht="12.75" customHeight="1" x14ac:dyDescent="0.2">
      <c r="A13" s="3" t="s">
        <v>2</v>
      </c>
      <c r="B13" s="125">
        <f>IF(M45&gt;0,B8/B5,0)</f>
        <v>131.25162324127149</v>
      </c>
      <c r="L13" s="176" t="s">
        <v>49</v>
      </c>
      <c r="M13" s="176"/>
      <c r="N13" s="176"/>
    </row>
    <row r="14" spans="1:14" x14ac:dyDescent="0.2">
      <c r="A14" s="13" t="s">
        <v>3</v>
      </c>
      <c r="B14" s="14">
        <f>B13/B12</f>
        <v>1.001920788101309</v>
      </c>
      <c r="E14" s="40"/>
      <c r="L14" s="169" t="s">
        <v>50</v>
      </c>
      <c r="M14" s="169"/>
      <c r="N14" s="39">
        <v>2</v>
      </c>
    </row>
    <row r="15" spans="1:14" x14ac:dyDescent="0.2">
      <c r="A15" s="180" t="s">
        <v>41</v>
      </c>
      <c r="B15" s="180"/>
      <c r="E15" s="41"/>
      <c r="L15" s="169" t="s">
        <v>53</v>
      </c>
      <c r="M15" s="169"/>
      <c r="N15" s="39">
        <v>1.25</v>
      </c>
    </row>
    <row r="16" spans="1:14" x14ac:dyDescent="0.2">
      <c r="A16" s="3" t="s">
        <v>42</v>
      </c>
      <c r="B16" s="15">
        <f>J45</f>
        <v>0.91975164394773234</v>
      </c>
      <c r="L16" s="169" t="s">
        <v>52</v>
      </c>
      <c r="M16" s="169"/>
      <c r="N16" s="39">
        <v>2.63</v>
      </c>
    </row>
    <row r="17" spans="1:14" ht="13.5" thickBot="1" x14ac:dyDescent="0.25">
      <c r="A17" s="3" t="s">
        <v>43</v>
      </c>
      <c r="B17" s="16">
        <f>K45</f>
        <v>0.9830858791099305</v>
      </c>
      <c r="L17" s="169" t="s">
        <v>51</v>
      </c>
      <c r="M17" s="169"/>
      <c r="N17" s="39">
        <v>8.33</v>
      </c>
    </row>
    <row r="18" spans="1:14" ht="18.75" thickBot="1" x14ac:dyDescent="0.25">
      <c r="A18" s="17" t="s">
        <v>44</v>
      </c>
      <c r="B18" s="18">
        <f>L45</f>
        <v>0.97124366563079301</v>
      </c>
    </row>
    <row r="19" spans="1:14" ht="18.75" customHeight="1" x14ac:dyDescent="0.2">
      <c r="A19" s="174" t="s">
        <v>1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</row>
    <row r="20" spans="1:14" s="19" customFormat="1" ht="39" customHeight="1" x14ac:dyDescent="0.2">
      <c r="A20" s="181"/>
      <c r="B20" s="178" t="s">
        <v>37</v>
      </c>
      <c r="C20" s="178"/>
      <c r="D20" s="177" t="s">
        <v>38</v>
      </c>
      <c r="E20" s="177"/>
      <c r="F20" s="178"/>
      <c r="G20" s="177" t="s">
        <v>39</v>
      </c>
      <c r="H20" s="178"/>
      <c r="I20" s="178"/>
      <c r="J20" s="179" t="s">
        <v>4</v>
      </c>
      <c r="K20" s="180"/>
      <c r="L20" s="180"/>
      <c r="M20" s="173" t="s">
        <v>46</v>
      </c>
      <c r="N20" s="173" t="s">
        <v>47</v>
      </c>
    </row>
    <row r="21" spans="1:14" s="19" customFormat="1" x14ac:dyDescent="0.2">
      <c r="A21" s="181"/>
      <c r="B21" s="46" t="s">
        <v>27</v>
      </c>
      <c r="C21" s="46" t="s">
        <v>29</v>
      </c>
      <c r="D21" s="20" t="s">
        <v>27</v>
      </c>
      <c r="E21" s="20" t="s">
        <v>29</v>
      </c>
      <c r="F21" s="20" t="s">
        <v>5</v>
      </c>
      <c r="G21" s="20" t="s">
        <v>27</v>
      </c>
      <c r="H21" s="20" t="s">
        <v>29</v>
      </c>
      <c r="I21" s="20" t="s">
        <v>5</v>
      </c>
      <c r="J21" s="20" t="s">
        <v>27</v>
      </c>
      <c r="K21" s="20" t="s">
        <v>29</v>
      </c>
      <c r="L21" s="21" t="s">
        <v>45</v>
      </c>
      <c r="M21" s="173"/>
      <c r="N21" s="173"/>
    </row>
    <row r="22" spans="1:14" x14ac:dyDescent="0.2">
      <c r="A22" s="22" t="s">
        <v>6</v>
      </c>
      <c r="B22" s="60">
        <v>0.05</v>
      </c>
      <c r="C22" s="60">
        <v>5.5E-2</v>
      </c>
      <c r="D22" s="24">
        <f>B6*B22</f>
        <v>38.75</v>
      </c>
      <c r="E22" s="24">
        <f>B7*C22</f>
        <v>168.465</v>
      </c>
      <c r="F22" s="24">
        <f>D22+E22</f>
        <v>207.215</v>
      </c>
      <c r="G22" s="37">
        <v>39.529000000000003</v>
      </c>
      <c r="H22" s="37">
        <v>197.13399999999999</v>
      </c>
      <c r="I22" s="25">
        <f>G22+H22</f>
        <v>236.66299999999998</v>
      </c>
      <c r="J22" s="26">
        <f>IF(D22&gt;0,G22/D22,0)</f>
        <v>1.0201032258064517</v>
      </c>
      <c r="K22" s="26">
        <f>IF(E22&gt;0,H22/E22,0)</f>
        <v>1.1701777817350785</v>
      </c>
      <c r="L22" s="27">
        <f>IF(I22&gt;0,I22/F22,0)</f>
        <v>1.1421132640011582</v>
      </c>
      <c r="M22" s="38">
        <v>75027</v>
      </c>
      <c r="N22" s="28">
        <f>IF(I22&gt;0,M22/I22,0)</f>
        <v>317.02040454147885</v>
      </c>
    </row>
    <row r="23" spans="1:14" x14ac:dyDescent="0.2">
      <c r="A23" s="22" t="s">
        <v>7</v>
      </c>
      <c r="B23" s="60">
        <v>0.02</v>
      </c>
      <c r="C23" s="60">
        <v>2.4E-2</v>
      </c>
      <c r="D23" s="24">
        <f>B6*B23</f>
        <v>15.5</v>
      </c>
      <c r="E23" s="24">
        <f>B7*C23</f>
        <v>73.512</v>
      </c>
      <c r="F23" s="24">
        <f t="shared" ref="F23:F43" si="0">D23+E23</f>
        <v>89.012</v>
      </c>
      <c r="G23" s="37">
        <v>10.446</v>
      </c>
      <c r="H23" s="37">
        <v>55.052</v>
      </c>
      <c r="I23" s="25">
        <f t="shared" ref="I23:I43" si="1">G23+H23</f>
        <v>65.498000000000005</v>
      </c>
      <c r="J23" s="26">
        <f t="shared" ref="J23:L44" si="2">IF(D23&gt;0,G23/D23,0)</f>
        <v>0.67393548387096769</v>
      </c>
      <c r="K23" s="26">
        <f t="shared" si="2"/>
        <v>0.74888453585809123</v>
      </c>
      <c r="L23" s="27">
        <f t="shared" si="2"/>
        <v>0.73583337078146771</v>
      </c>
      <c r="M23" s="38">
        <v>15372.28</v>
      </c>
      <c r="N23" s="28">
        <f t="shared" ref="N23:N43" si="3">IF(I23&gt;0,M23/I23,0)</f>
        <v>234.69846407523895</v>
      </c>
    </row>
    <row r="24" spans="1:14" x14ac:dyDescent="0.2">
      <c r="A24" s="22" t="s">
        <v>97</v>
      </c>
      <c r="B24" s="152">
        <v>0.02</v>
      </c>
      <c r="C24" s="60">
        <v>2.5000000000000001E-2</v>
      </c>
      <c r="D24" s="24">
        <f>B6*B24</f>
        <v>15.5</v>
      </c>
      <c r="E24" s="24">
        <f>B7*C24</f>
        <v>76.575000000000003</v>
      </c>
      <c r="F24" s="24">
        <f>D24+E24</f>
        <v>92.075000000000003</v>
      </c>
      <c r="G24" s="37">
        <v>15.194000000000001</v>
      </c>
      <c r="H24" s="37">
        <v>70.686000000000007</v>
      </c>
      <c r="I24" s="25">
        <f>G24+H24</f>
        <v>85.88000000000001</v>
      </c>
      <c r="J24" s="26">
        <f>IF(D24&gt;0,G24/D24,0)</f>
        <v>0.98025806451612907</v>
      </c>
      <c r="K24" s="26">
        <f>IF(E24&gt;0,H24/E24,0)</f>
        <v>0.92309500489715968</v>
      </c>
      <c r="L24" s="27">
        <f>IF(F24&gt;0,I24/F24,0)</f>
        <v>0.93271789302199304</v>
      </c>
      <c r="M24" s="38">
        <v>24607.24</v>
      </c>
      <c r="N24" s="28">
        <f>IF(I24&gt;0,M24/I24,0)</f>
        <v>286.53050768514203</v>
      </c>
    </row>
    <row r="25" spans="1:14" x14ac:dyDescent="0.2">
      <c r="A25" s="22" t="s">
        <v>8</v>
      </c>
      <c r="B25" s="23">
        <v>3.2000000000000001E-2</v>
      </c>
      <c r="C25" s="23">
        <v>3.6999999999999998E-2</v>
      </c>
      <c r="D25" s="24">
        <f>B6*B25</f>
        <v>24.8</v>
      </c>
      <c r="E25" s="24">
        <f>B7*C25</f>
        <v>113.33099999999999</v>
      </c>
      <c r="F25" s="24">
        <f t="shared" si="0"/>
        <v>138.131</v>
      </c>
      <c r="G25" s="37">
        <v>16.579999999999998</v>
      </c>
      <c r="H25" s="37">
        <v>82.658000000000001</v>
      </c>
      <c r="I25" s="25">
        <f t="shared" si="1"/>
        <v>99.238</v>
      </c>
      <c r="J25" s="26">
        <f t="shared" si="2"/>
        <v>0.66854838709677411</v>
      </c>
      <c r="K25" s="26">
        <f t="shared" si="2"/>
        <v>0.72935031015344443</v>
      </c>
      <c r="L25" s="27">
        <f t="shared" si="2"/>
        <v>0.718433950380436</v>
      </c>
      <c r="M25" s="38">
        <v>20870.54</v>
      </c>
      <c r="N25" s="28">
        <f t="shared" si="3"/>
        <v>210.30794655273183</v>
      </c>
    </row>
    <row r="26" spans="1:14" x14ac:dyDescent="0.2">
      <c r="A26" s="22" t="s">
        <v>35</v>
      </c>
      <c r="B26" s="23">
        <v>1.7999999999999999E-2</v>
      </c>
      <c r="C26" s="23">
        <v>2.1000000000000001E-2</v>
      </c>
      <c r="D26" s="24">
        <f>B6*B26</f>
        <v>13.95</v>
      </c>
      <c r="E26" s="24">
        <f>B7*C26</f>
        <v>64.323000000000008</v>
      </c>
      <c r="F26" s="24">
        <f t="shared" si="0"/>
        <v>78.27300000000001</v>
      </c>
      <c r="G26" s="37">
        <v>12.544</v>
      </c>
      <c r="H26" s="37">
        <v>60.552999999999997</v>
      </c>
      <c r="I26" s="25">
        <f t="shared" si="1"/>
        <v>73.096999999999994</v>
      </c>
      <c r="J26" s="26">
        <f t="shared" si="2"/>
        <v>0.89921146953405029</v>
      </c>
      <c r="K26" s="26">
        <f t="shared" si="2"/>
        <v>0.94138954961677768</v>
      </c>
      <c r="L26" s="27">
        <f t="shared" si="2"/>
        <v>0.93387247198906376</v>
      </c>
      <c r="M26" s="38">
        <v>36756.120000000003</v>
      </c>
      <c r="N26" s="28">
        <f t="shared" si="3"/>
        <v>502.84033544468315</v>
      </c>
    </row>
    <row r="27" spans="1:14" x14ac:dyDescent="0.2">
      <c r="A27" s="22" t="s">
        <v>36</v>
      </c>
      <c r="B27" s="23">
        <v>8.9999999999999993E-3</v>
      </c>
      <c r="C27" s="23">
        <v>1.0999999999999999E-2</v>
      </c>
      <c r="D27" s="24">
        <f>B6*B27</f>
        <v>6.9749999999999996</v>
      </c>
      <c r="E27" s="24">
        <f>B7*C27</f>
        <v>33.692999999999998</v>
      </c>
      <c r="F27" s="24">
        <f t="shared" si="0"/>
        <v>40.667999999999999</v>
      </c>
      <c r="G27" s="37">
        <v>5.5540000000000003</v>
      </c>
      <c r="H27" s="37">
        <v>31.548999999999999</v>
      </c>
      <c r="I27" s="25">
        <f t="shared" si="1"/>
        <v>37.103000000000002</v>
      </c>
      <c r="J27" s="26">
        <f t="shared" si="2"/>
        <v>0.79627240143369182</v>
      </c>
      <c r="K27" s="26">
        <f t="shared" si="2"/>
        <v>0.93636660433918029</v>
      </c>
      <c r="L27" s="27">
        <f t="shared" si="2"/>
        <v>0.91233893970689495</v>
      </c>
      <c r="M27" s="38">
        <v>3903.28</v>
      </c>
      <c r="N27" s="28">
        <f t="shared" si="3"/>
        <v>105.20119666873299</v>
      </c>
    </row>
    <row r="28" spans="1:14" x14ac:dyDescent="0.2">
      <c r="A28" s="30" t="s">
        <v>9</v>
      </c>
      <c r="B28" s="23">
        <v>0.39</v>
      </c>
      <c r="C28" s="23">
        <v>0.45</v>
      </c>
      <c r="D28" s="24">
        <f>B6*B28</f>
        <v>302.25</v>
      </c>
      <c r="E28" s="24">
        <f>B7*C28</f>
        <v>1378.3500000000001</v>
      </c>
      <c r="F28" s="24">
        <f t="shared" si="0"/>
        <v>1680.6000000000001</v>
      </c>
      <c r="G28" s="37">
        <v>278.7</v>
      </c>
      <c r="H28" s="37">
        <v>1392.28</v>
      </c>
      <c r="I28" s="25">
        <f t="shared" si="1"/>
        <v>1670.98</v>
      </c>
      <c r="J28" s="26">
        <f t="shared" si="2"/>
        <v>0.92208436724565757</v>
      </c>
      <c r="K28" s="26">
        <f t="shared" si="2"/>
        <v>1.010106286501977</v>
      </c>
      <c r="L28" s="27">
        <f t="shared" si="2"/>
        <v>0.99427585386171602</v>
      </c>
      <c r="M28" s="38">
        <v>101880.9</v>
      </c>
      <c r="N28" s="28">
        <f t="shared" si="3"/>
        <v>60.970747704939612</v>
      </c>
    </row>
    <row r="29" spans="1:14" x14ac:dyDescent="0.2">
      <c r="A29" s="22" t="s">
        <v>10</v>
      </c>
      <c r="B29" s="23">
        <v>0.03</v>
      </c>
      <c r="C29" s="23">
        <v>0.04</v>
      </c>
      <c r="D29" s="24">
        <f>B6*B29</f>
        <v>23.25</v>
      </c>
      <c r="E29" s="24">
        <f>B7*C29</f>
        <v>122.52</v>
      </c>
      <c r="F29" s="24">
        <f t="shared" si="0"/>
        <v>145.76999999999998</v>
      </c>
      <c r="G29" s="37">
        <v>23.141999999999999</v>
      </c>
      <c r="H29" s="37">
        <v>114.758</v>
      </c>
      <c r="I29" s="25">
        <f t="shared" si="1"/>
        <v>137.9</v>
      </c>
      <c r="J29" s="26">
        <f t="shared" si="2"/>
        <v>0.99535483870967745</v>
      </c>
      <c r="K29" s="26">
        <f t="shared" si="2"/>
        <v>0.93664707802807701</v>
      </c>
      <c r="L29" s="27">
        <f t="shared" si="2"/>
        <v>0.94601083899293426</v>
      </c>
      <c r="M29" s="38">
        <v>27720</v>
      </c>
      <c r="N29" s="28">
        <f t="shared" si="3"/>
        <v>201.01522842639594</v>
      </c>
    </row>
    <row r="30" spans="1:14" x14ac:dyDescent="0.2">
      <c r="A30" s="22" t="s">
        <v>11</v>
      </c>
      <c r="B30" s="23">
        <v>8.9999999999999993E-3</v>
      </c>
      <c r="C30" s="23">
        <v>1.0999999999999999E-2</v>
      </c>
      <c r="D30" s="24">
        <f>B6*B30</f>
        <v>6.9749999999999996</v>
      </c>
      <c r="E30" s="24">
        <f>B7*C30</f>
        <v>33.692999999999998</v>
      </c>
      <c r="F30" s="24">
        <f t="shared" si="0"/>
        <v>40.667999999999999</v>
      </c>
      <c r="G30" s="37">
        <v>5.34</v>
      </c>
      <c r="H30" s="37">
        <v>34.136000000000003</v>
      </c>
      <c r="I30" s="25">
        <f t="shared" si="1"/>
        <v>39.475999999999999</v>
      </c>
      <c r="J30" s="26">
        <f t="shared" si="2"/>
        <v>0.7655913978494624</v>
      </c>
      <c r="K30" s="26">
        <f t="shared" si="2"/>
        <v>1.0131481316593953</v>
      </c>
      <c r="L30" s="27">
        <f t="shared" si="2"/>
        <v>0.97068948559063639</v>
      </c>
      <c r="M30" s="38">
        <v>6916.19</v>
      </c>
      <c r="N30" s="28">
        <f t="shared" si="3"/>
        <v>175.19986827439456</v>
      </c>
    </row>
    <row r="31" spans="1:14" x14ac:dyDescent="0.2">
      <c r="A31" s="22" t="s">
        <v>12</v>
      </c>
      <c r="B31" s="23">
        <v>4.0000000000000001E-3</v>
      </c>
      <c r="C31" s="23">
        <v>6.0000000000000001E-3</v>
      </c>
      <c r="D31" s="24">
        <f>B6*B31</f>
        <v>3.1</v>
      </c>
      <c r="E31" s="24">
        <f>B7*C31</f>
        <v>18.378</v>
      </c>
      <c r="F31" s="24">
        <f t="shared" si="0"/>
        <v>21.478000000000002</v>
      </c>
      <c r="G31" s="37">
        <v>3.601</v>
      </c>
      <c r="H31" s="37">
        <v>20.202999999999999</v>
      </c>
      <c r="I31" s="25">
        <f t="shared" si="1"/>
        <v>23.803999999999998</v>
      </c>
      <c r="J31" s="26">
        <f t="shared" si="2"/>
        <v>1.1616129032258065</v>
      </c>
      <c r="K31" s="26">
        <f t="shared" si="2"/>
        <v>1.0993035150723691</v>
      </c>
      <c r="L31" s="27">
        <f t="shared" si="2"/>
        <v>1.1082968619052052</v>
      </c>
      <c r="M31" s="38">
        <v>11528.9</v>
      </c>
      <c r="N31" s="28">
        <f t="shared" si="3"/>
        <v>484.32616366997144</v>
      </c>
    </row>
    <row r="32" spans="1:14" x14ac:dyDescent="0.2">
      <c r="A32" s="22" t="s">
        <v>13</v>
      </c>
      <c r="B32" s="23">
        <v>1</v>
      </c>
      <c r="C32" s="23">
        <v>1</v>
      </c>
      <c r="D32" s="24">
        <f>B6*B32</f>
        <v>775</v>
      </c>
      <c r="E32" s="24">
        <f>B7*C32</f>
        <v>3063</v>
      </c>
      <c r="F32" s="24">
        <f t="shared" si="0"/>
        <v>3838</v>
      </c>
      <c r="G32" s="37">
        <v>745.6</v>
      </c>
      <c r="H32" s="37">
        <v>3144.5</v>
      </c>
      <c r="I32" s="25">
        <f t="shared" si="1"/>
        <v>3890.1</v>
      </c>
      <c r="J32" s="26">
        <f t="shared" si="2"/>
        <v>0.96206451612903232</v>
      </c>
      <c r="K32" s="26">
        <f t="shared" si="2"/>
        <v>1.0266079007508979</v>
      </c>
      <c r="L32" s="27">
        <f t="shared" si="2"/>
        <v>1.0135747785304845</v>
      </c>
      <c r="M32" s="38">
        <v>25246.75</v>
      </c>
      <c r="N32" s="28">
        <f t="shared" si="3"/>
        <v>6.4900002570628006</v>
      </c>
    </row>
    <row r="33" spans="1:14" x14ac:dyDescent="0.2">
      <c r="A33" s="22" t="s">
        <v>14</v>
      </c>
      <c r="B33" s="23">
        <v>2.5000000000000001E-2</v>
      </c>
      <c r="C33" s="23">
        <v>2.9000000000000001E-2</v>
      </c>
      <c r="D33" s="24">
        <f>B6*B33</f>
        <v>19.375</v>
      </c>
      <c r="E33" s="24">
        <f>B7*C33</f>
        <v>88.826999999999998</v>
      </c>
      <c r="F33" s="24">
        <f t="shared" si="0"/>
        <v>108.202</v>
      </c>
      <c r="G33" s="37">
        <v>13.252000000000001</v>
      </c>
      <c r="H33" s="37">
        <v>87.748000000000005</v>
      </c>
      <c r="I33" s="25">
        <f t="shared" si="1"/>
        <v>101</v>
      </c>
      <c r="J33" s="26">
        <f t="shared" si="2"/>
        <v>0.68397419354838718</v>
      </c>
      <c r="K33" s="26">
        <f t="shared" si="2"/>
        <v>0.98785279250678293</v>
      </c>
      <c r="L33" s="27">
        <f t="shared" si="2"/>
        <v>0.9334393079610358</v>
      </c>
      <c r="M33" s="38">
        <v>2929</v>
      </c>
      <c r="N33" s="28">
        <f t="shared" si="3"/>
        <v>29</v>
      </c>
    </row>
    <row r="34" spans="1:14" x14ac:dyDescent="0.2">
      <c r="A34" s="22" t="s">
        <v>15</v>
      </c>
      <c r="B34" s="23">
        <v>0.03</v>
      </c>
      <c r="C34" s="23">
        <v>4.2999999999999997E-2</v>
      </c>
      <c r="D34" s="24">
        <f>B6*B34</f>
        <v>23.25</v>
      </c>
      <c r="E34" s="24">
        <f>B7*C34</f>
        <v>131.709</v>
      </c>
      <c r="F34" s="24">
        <f t="shared" si="0"/>
        <v>154.959</v>
      </c>
      <c r="G34" s="37">
        <v>26.631</v>
      </c>
      <c r="H34" s="37">
        <v>130.50899999999999</v>
      </c>
      <c r="I34" s="25">
        <f t="shared" si="1"/>
        <v>157.13999999999999</v>
      </c>
      <c r="J34" s="26">
        <f t="shared" si="2"/>
        <v>1.1454193548387097</v>
      </c>
      <c r="K34" s="26">
        <f t="shared" si="2"/>
        <v>0.99088900530715429</v>
      </c>
      <c r="L34" s="27">
        <f t="shared" si="2"/>
        <v>1.0140746907246432</v>
      </c>
      <c r="M34" s="38">
        <v>7332.77</v>
      </c>
      <c r="N34" s="28">
        <f t="shared" si="3"/>
        <v>46.663930253277336</v>
      </c>
    </row>
    <row r="35" spans="1:14" x14ac:dyDescent="0.2">
      <c r="A35" s="22" t="s">
        <v>16</v>
      </c>
      <c r="B35" s="23">
        <v>8.0000000000000002E-3</v>
      </c>
      <c r="C35" s="23">
        <v>1.2E-2</v>
      </c>
      <c r="D35" s="24">
        <f>B6*B35</f>
        <v>6.2</v>
      </c>
      <c r="E35" s="24">
        <f>B7*C35</f>
        <v>36.756</v>
      </c>
      <c r="F35" s="24">
        <f t="shared" si="0"/>
        <v>42.956000000000003</v>
      </c>
      <c r="G35" s="37">
        <v>7.8440000000000003</v>
      </c>
      <c r="H35" s="37">
        <v>35.356000000000002</v>
      </c>
      <c r="I35" s="25">
        <f t="shared" si="1"/>
        <v>43.2</v>
      </c>
      <c r="J35" s="26">
        <f t="shared" si="2"/>
        <v>1.2651612903225806</v>
      </c>
      <c r="K35" s="26">
        <f t="shared" si="2"/>
        <v>0.9619109805201872</v>
      </c>
      <c r="L35" s="27">
        <f t="shared" si="2"/>
        <v>1.005680230933979</v>
      </c>
      <c r="M35" s="38">
        <v>1816.47</v>
      </c>
      <c r="N35" s="28">
        <f t="shared" si="3"/>
        <v>42.047916666666666</v>
      </c>
    </row>
    <row r="36" spans="1:14" x14ac:dyDescent="0.2">
      <c r="A36" s="22" t="s">
        <v>17</v>
      </c>
      <c r="B36" s="23">
        <v>2.5000000000000001E-2</v>
      </c>
      <c r="C36" s="23">
        <v>0.03</v>
      </c>
      <c r="D36" s="24">
        <f>B6*B36</f>
        <v>19.375</v>
      </c>
      <c r="E36" s="24">
        <f>B7*C36</f>
        <v>91.89</v>
      </c>
      <c r="F36" s="24">
        <f t="shared" si="0"/>
        <v>111.265</v>
      </c>
      <c r="G36" s="37">
        <v>17.695</v>
      </c>
      <c r="H36" s="37">
        <v>87.42</v>
      </c>
      <c r="I36" s="25">
        <f t="shared" si="1"/>
        <v>105.11500000000001</v>
      </c>
      <c r="J36" s="26">
        <f t="shared" si="2"/>
        <v>0.91329032258064513</v>
      </c>
      <c r="K36" s="26">
        <f t="shared" si="2"/>
        <v>0.9513548808357819</v>
      </c>
      <c r="L36" s="27">
        <f t="shared" si="2"/>
        <v>0.94472655372309355</v>
      </c>
      <c r="M36" s="38">
        <v>6727.38</v>
      </c>
      <c r="N36" s="28">
        <f t="shared" si="3"/>
        <v>64.000190267801926</v>
      </c>
    </row>
    <row r="37" spans="1:14" x14ac:dyDescent="0.2">
      <c r="A37" s="22" t="s">
        <v>18</v>
      </c>
      <c r="B37" s="23">
        <v>1.2E-2</v>
      </c>
      <c r="C37" s="23">
        <v>0.02</v>
      </c>
      <c r="D37" s="24">
        <f>B6*B37</f>
        <v>9.3000000000000007</v>
      </c>
      <c r="E37" s="24">
        <f>B7*C37</f>
        <v>61.26</v>
      </c>
      <c r="F37" s="24">
        <f t="shared" si="0"/>
        <v>70.56</v>
      </c>
      <c r="G37" s="37">
        <v>9.3309999999999995</v>
      </c>
      <c r="H37" s="37">
        <v>58.085000000000001</v>
      </c>
      <c r="I37" s="25">
        <f t="shared" si="1"/>
        <v>67.415999999999997</v>
      </c>
      <c r="J37" s="26">
        <f t="shared" si="2"/>
        <v>1.0033333333333332</v>
      </c>
      <c r="K37" s="26">
        <f t="shared" si="2"/>
        <v>0.94817172706496899</v>
      </c>
      <c r="L37" s="27">
        <f t="shared" si="2"/>
        <v>0.95544217687074817</v>
      </c>
      <c r="M37" s="38">
        <v>7374.19</v>
      </c>
      <c r="N37" s="28">
        <f t="shared" si="3"/>
        <v>109.38338079981013</v>
      </c>
    </row>
    <row r="38" spans="1:14" x14ac:dyDescent="0.2">
      <c r="A38" s="22" t="s">
        <v>19</v>
      </c>
      <c r="B38" s="23">
        <v>8.9999999999999993E-3</v>
      </c>
      <c r="C38" s="23">
        <v>1.0999999999999999E-2</v>
      </c>
      <c r="D38" s="24">
        <f>B6*B38</f>
        <v>6.9749999999999996</v>
      </c>
      <c r="E38" s="24">
        <f>B7*C38</f>
        <v>33.692999999999998</v>
      </c>
      <c r="F38" s="24">
        <f t="shared" si="0"/>
        <v>40.667999999999999</v>
      </c>
      <c r="G38" s="37">
        <v>5.8440000000000003</v>
      </c>
      <c r="H38" s="37">
        <v>29.981000000000002</v>
      </c>
      <c r="I38" s="25">
        <f t="shared" si="1"/>
        <v>35.825000000000003</v>
      </c>
      <c r="J38" s="26">
        <f t="shared" si="2"/>
        <v>0.83784946236559144</v>
      </c>
      <c r="K38" s="26">
        <f t="shared" si="2"/>
        <v>0.88982874781111809</v>
      </c>
      <c r="L38" s="27">
        <f t="shared" si="2"/>
        <v>0.88091374053309734</v>
      </c>
      <c r="M38" s="38">
        <v>4632.8500000000004</v>
      </c>
      <c r="N38" s="28">
        <f t="shared" si="3"/>
        <v>129.31891137473832</v>
      </c>
    </row>
    <row r="39" spans="1:14" x14ac:dyDescent="0.2">
      <c r="A39" s="22" t="s">
        <v>20</v>
      </c>
      <c r="B39" s="23">
        <v>9.5000000000000001E-2</v>
      </c>
      <c r="C39" s="23">
        <v>0.1</v>
      </c>
      <c r="D39" s="24">
        <f>B6*B39</f>
        <v>73.625</v>
      </c>
      <c r="E39" s="24">
        <f>B7*C39</f>
        <v>306.3</v>
      </c>
      <c r="F39" s="24">
        <f t="shared" si="0"/>
        <v>379.92500000000001</v>
      </c>
      <c r="G39" s="37">
        <v>64.072999999999993</v>
      </c>
      <c r="H39" s="37">
        <v>264.75900000000001</v>
      </c>
      <c r="I39" s="25">
        <f t="shared" si="1"/>
        <v>328.83199999999999</v>
      </c>
      <c r="J39" s="26">
        <f t="shared" si="2"/>
        <v>0.87026146010186745</v>
      </c>
      <c r="K39" s="26">
        <f t="shared" si="2"/>
        <v>0.86437806072477963</v>
      </c>
      <c r="L39" s="27">
        <f t="shared" si="2"/>
        <v>0.86551819438046984</v>
      </c>
      <c r="M39" s="38">
        <v>23351.74</v>
      </c>
      <c r="N39" s="28">
        <f t="shared" si="3"/>
        <v>71.014195698715454</v>
      </c>
    </row>
    <row r="40" spans="1:14" x14ac:dyDescent="0.2">
      <c r="A40" s="22" t="s">
        <v>21</v>
      </c>
      <c r="B40" s="23">
        <v>0.1</v>
      </c>
      <c r="C40" s="23">
        <v>0.1</v>
      </c>
      <c r="D40" s="24">
        <f>B6*B40</f>
        <v>77.5</v>
      </c>
      <c r="E40" s="24">
        <f>B7*C40</f>
        <v>306.3</v>
      </c>
      <c r="F40" s="24">
        <f t="shared" si="0"/>
        <v>383.8</v>
      </c>
      <c r="G40" s="37">
        <v>77.5</v>
      </c>
      <c r="H40" s="37">
        <v>307.89999999999998</v>
      </c>
      <c r="I40" s="25">
        <f t="shared" si="1"/>
        <v>385.4</v>
      </c>
      <c r="J40" s="26">
        <f t="shared" si="2"/>
        <v>1</v>
      </c>
      <c r="K40" s="26">
        <f t="shared" si="2"/>
        <v>1.0052236369572314</v>
      </c>
      <c r="L40" s="27">
        <f t="shared" si="2"/>
        <v>1.0041688379364251</v>
      </c>
      <c r="M40" s="38">
        <v>14203.02</v>
      </c>
      <c r="N40" s="28">
        <f t="shared" si="3"/>
        <v>36.852672548002076</v>
      </c>
    </row>
    <row r="41" spans="1:14" x14ac:dyDescent="0.2">
      <c r="A41" s="22" t="s">
        <v>22</v>
      </c>
      <c r="B41" s="60">
        <v>0.12</v>
      </c>
      <c r="C41" s="60">
        <v>0.14000000000000001</v>
      </c>
      <c r="D41" s="24">
        <f>B6*B41</f>
        <v>93</v>
      </c>
      <c r="E41" s="24">
        <f>B7*C41</f>
        <v>428.82000000000005</v>
      </c>
      <c r="F41" s="24">
        <f t="shared" si="0"/>
        <v>521.82000000000005</v>
      </c>
      <c r="G41" s="37">
        <v>61.17</v>
      </c>
      <c r="H41" s="37">
        <v>325.08600000000001</v>
      </c>
      <c r="I41" s="25">
        <f t="shared" si="1"/>
        <v>386.25600000000003</v>
      </c>
      <c r="J41" s="26">
        <f t="shared" si="2"/>
        <v>0.65774193548387094</v>
      </c>
      <c r="K41" s="26">
        <f t="shared" si="2"/>
        <v>0.75809430530292421</v>
      </c>
      <c r="L41" s="27">
        <f t="shared" si="2"/>
        <v>0.74020926756352767</v>
      </c>
      <c r="M41" s="38">
        <v>14162.72</v>
      </c>
      <c r="N41" s="28">
        <f t="shared" si="3"/>
        <v>36.666666666666664</v>
      </c>
    </row>
    <row r="42" spans="1:14" x14ac:dyDescent="0.2">
      <c r="A42" s="22" t="s">
        <v>23</v>
      </c>
      <c r="B42" s="23">
        <v>0.18</v>
      </c>
      <c r="C42" s="23">
        <v>0.22</v>
      </c>
      <c r="D42" s="24">
        <f>B6*B42</f>
        <v>139.5</v>
      </c>
      <c r="E42" s="24">
        <f>B7*C42</f>
        <v>673.86</v>
      </c>
      <c r="F42" s="24">
        <f t="shared" si="0"/>
        <v>813.36</v>
      </c>
      <c r="G42" s="37">
        <v>114.30800000000001</v>
      </c>
      <c r="H42" s="37">
        <v>605.96500000000003</v>
      </c>
      <c r="I42" s="25">
        <f t="shared" si="1"/>
        <v>720.27300000000002</v>
      </c>
      <c r="J42" s="26">
        <f t="shared" si="2"/>
        <v>0.81941218637992841</v>
      </c>
      <c r="K42" s="26">
        <f t="shared" si="2"/>
        <v>0.89924465022408218</v>
      </c>
      <c r="L42" s="27">
        <f t="shared" si="2"/>
        <v>0.88555252286810271</v>
      </c>
      <c r="M42" s="38">
        <v>38682.44</v>
      </c>
      <c r="N42" s="28">
        <f t="shared" si="3"/>
        <v>53.705247871293246</v>
      </c>
    </row>
    <row r="43" spans="1:14" x14ac:dyDescent="0.2">
      <c r="A43" s="22" t="s">
        <v>24</v>
      </c>
      <c r="B43" s="23">
        <v>0.04</v>
      </c>
      <c r="C43" s="23">
        <v>0.05</v>
      </c>
      <c r="D43" s="24">
        <f>B6*B43</f>
        <v>31</v>
      </c>
      <c r="E43" s="24">
        <f>B7*C43</f>
        <v>153.15</v>
      </c>
      <c r="F43" s="24">
        <f t="shared" si="0"/>
        <v>184.15</v>
      </c>
      <c r="G43" s="37">
        <v>30.25</v>
      </c>
      <c r="H43" s="37">
        <v>190.33</v>
      </c>
      <c r="I43" s="25">
        <f t="shared" si="1"/>
        <v>220.58</v>
      </c>
      <c r="J43" s="26">
        <f t="shared" si="2"/>
        <v>0.97580645161290325</v>
      </c>
      <c r="K43" s="26">
        <f t="shared" si="2"/>
        <v>1.2427685275873328</v>
      </c>
      <c r="L43" s="27">
        <f t="shared" si="2"/>
        <v>1.197827857724681</v>
      </c>
      <c r="M43" s="38">
        <v>10587.84</v>
      </c>
      <c r="N43" s="28">
        <f t="shared" si="3"/>
        <v>48</v>
      </c>
    </row>
    <row r="44" spans="1:14" x14ac:dyDescent="0.2">
      <c r="A44" s="30" t="s">
        <v>25</v>
      </c>
      <c r="B44" s="61">
        <v>0.06</v>
      </c>
      <c r="C44" s="61">
        <v>0.08</v>
      </c>
      <c r="D44" s="24">
        <f>B6*B44</f>
        <v>46.5</v>
      </c>
      <c r="E44" s="24">
        <f>B7*C44</f>
        <v>245.04</v>
      </c>
      <c r="F44" s="24">
        <f>D44+E44</f>
        <v>291.53999999999996</v>
      </c>
      <c r="G44" s="37">
        <v>45.35</v>
      </c>
      <c r="H44" s="37">
        <v>246.5</v>
      </c>
      <c r="I44" s="25">
        <f>G44+H44</f>
        <v>291.85000000000002</v>
      </c>
      <c r="J44" s="26">
        <f t="shared" si="2"/>
        <v>0.97526881720430114</v>
      </c>
      <c r="K44" s="26">
        <f t="shared" si="2"/>
        <v>1.0059582109043421</v>
      </c>
      <c r="L44" s="27">
        <f t="shared" si="2"/>
        <v>1.001063318927077</v>
      </c>
      <c r="M44" s="38">
        <v>18605.55</v>
      </c>
      <c r="N44" s="28">
        <f>IF(I44&gt;0,M44/I44,0)</f>
        <v>63.750385471989027</v>
      </c>
    </row>
    <row r="45" spans="1:14" s="19" customFormat="1" x14ac:dyDescent="0.2">
      <c r="A45" s="42" t="s">
        <v>54</v>
      </c>
      <c r="B45" s="43"/>
      <c r="C45" s="43"/>
      <c r="D45" s="44">
        <f>SUM(D22:D44)</f>
        <v>1771.65</v>
      </c>
      <c r="E45" s="44">
        <f>SUM(E22:E44)</f>
        <v>7703.4450000000006</v>
      </c>
      <c r="F45" s="44">
        <f>D45+E45</f>
        <v>9475.0950000000012</v>
      </c>
      <c r="G45" s="54">
        <f>SUM(G22:G44)</f>
        <v>1629.4780000000001</v>
      </c>
      <c r="H45" s="54">
        <f>SUM(H22:H44)</f>
        <v>7573.1479999999992</v>
      </c>
      <c r="I45" s="45">
        <f>G45+H45</f>
        <v>9202.6260000000002</v>
      </c>
      <c r="J45" s="57">
        <f>IF(G45&gt;0,G45/D45,0)</f>
        <v>0.91975164394773234</v>
      </c>
      <c r="K45" s="57">
        <f>IF(E45&gt;0,H45/E45,0)</f>
        <v>0.9830858791099305</v>
      </c>
      <c r="L45" s="57">
        <f>IF(F45&gt;0,I45/F45,0)</f>
        <v>0.97124366563079301</v>
      </c>
      <c r="M45" s="55">
        <f>SUM(SUM(M22:M44))</f>
        <v>500235.17</v>
      </c>
      <c r="N45" s="58"/>
    </row>
    <row r="46" spans="1:14" ht="13.5" thickBot="1" x14ac:dyDescent="0.25"/>
    <row r="47" spans="1:14" s="35" customFormat="1" ht="21" customHeight="1" thickBot="1" x14ac:dyDescent="0.25">
      <c r="A47" s="31" t="s">
        <v>48</v>
      </c>
      <c r="B47" s="32">
        <f>SUM(B22:B24)</f>
        <v>9.0000000000000011E-2</v>
      </c>
      <c r="C47" s="32">
        <f>SUM(C22:C24)</f>
        <v>0.10400000000000001</v>
      </c>
      <c r="D47" s="33">
        <f t="shared" ref="D47:I47" si="4">SUM(D22:D24)</f>
        <v>69.75</v>
      </c>
      <c r="E47" s="33">
        <f t="shared" si="4"/>
        <v>318.55200000000002</v>
      </c>
      <c r="F47" s="33">
        <f t="shared" si="4"/>
        <v>388.30199999999996</v>
      </c>
      <c r="G47" s="33">
        <f t="shared" si="4"/>
        <v>65.168999999999997</v>
      </c>
      <c r="H47" s="33">
        <f t="shared" si="4"/>
        <v>322.87199999999996</v>
      </c>
      <c r="I47" s="33">
        <f t="shared" si="4"/>
        <v>388.041</v>
      </c>
      <c r="J47" s="59">
        <f>IF(G47=0,0,G47/D47)</f>
        <v>0.93432258064516127</v>
      </c>
      <c r="K47" s="59">
        <f>IF(H47=0,0,H47/E47)</f>
        <v>1.0135613651774276</v>
      </c>
      <c r="L47" s="59">
        <f>IF(I47&gt;0,I47/F47,0)</f>
        <v>0.99932784276156195</v>
      </c>
      <c r="M47" s="56">
        <f>SUM(M22:M24)</f>
        <v>115006.52</v>
      </c>
      <c r="N47" s="34">
        <f>IF(M47=0,0,M47/I47)</f>
        <v>296.37723848768559</v>
      </c>
    </row>
  </sheetData>
  <sheetProtection password="CC53" sheet="1" formatCells="0" formatColumns="0" formatRows="0" insertColumns="0" insertRows="0" insertHyperlinks="0" deleteColumns="0" deleteRows="0" sort="0" autoFilter="0" pivotTables="0"/>
  <customSheetViews>
    <customSheetView guid="{0721A5A3-9522-4934-9C82-658F39FE139D}">
      <selection activeCell="B13" sqref="B13"/>
      <pageMargins left="0.31496062992125984" right="0.31496062992125984" top="0.94488188976377963" bottom="0.35433070866141736" header="0" footer="0"/>
      <printOptions horizontalCentered="1"/>
      <pageSetup paperSize="9" scale="75" orientation="landscape" r:id="rId1"/>
    </customSheetView>
  </customSheetViews>
  <mergeCells count="19">
    <mergeCell ref="A11:B11"/>
    <mergeCell ref="L13:N13"/>
    <mergeCell ref="L14:M14"/>
    <mergeCell ref="A1:G1"/>
    <mergeCell ref="L16:M16"/>
    <mergeCell ref="E2:G2"/>
    <mergeCell ref="A15:B15"/>
    <mergeCell ref="L15:M15"/>
    <mergeCell ref="C8:C10"/>
    <mergeCell ref="D8:F10"/>
    <mergeCell ref="L17:M17"/>
    <mergeCell ref="A19:N19"/>
    <mergeCell ref="A20:A21"/>
    <mergeCell ref="B20:C20"/>
    <mergeCell ref="D20:F20"/>
    <mergeCell ref="G20:I20"/>
    <mergeCell ref="N20:N21"/>
    <mergeCell ref="J20:L20"/>
    <mergeCell ref="M20:M21"/>
  </mergeCells>
  <phoneticPr fontId="20" type="noConversion"/>
  <printOptions horizontalCentered="1"/>
  <pageMargins left="0.31496062992125984" right="0.31496062992125984" top="0.94488188976377963" bottom="0.35433070866141736" header="0" footer="0"/>
  <pageSetup paperSize="9" scale="75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7"/>
  <sheetViews>
    <sheetView workbookViewId="0">
      <selection activeCell="B4" sqref="B4"/>
    </sheetView>
  </sheetViews>
  <sheetFormatPr defaultRowHeight="12.75" x14ac:dyDescent="0.2"/>
  <cols>
    <col min="1" max="1" width="32.7109375" style="2" customWidth="1"/>
    <col min="2" max="3" width="12.140625" style="2" customWidth="1"/>
    <col min="4" max="12" width="11.28515625" style="2" customWidth="1"/>
    <col min="13" max="13" width="12.5703125" style="2" customWidth="1"/>
    <col min="14" max="14" width="11.28515625" style="2" customWidth="1"/>
    <col min="15" max="15" width="10.42578125" style="2" customWidth="1"/>
    <col min="16" max="16384" width="9.140625" style="2"/>
  </cols>
  <sheetData>
    <row r="1" spans="1:14" ht="24" customHeight="1" x14ac:dyDescent="0.2">
      <c r="A1" s="170" t="s">
        <v>79</v>
      </c>
      <c r="B1" s="170"/>
      <c r="C1" s="170"/>
      <c r="D1" s="170"/>
      <c r="E1" s="170"/>
      <c r="F1" s="170"/>
      <c r="G1" s="170"/>
      <c r="H1" s="113">
        <f>янв!H1</f>
        <v>2023</v>
      </c>
      <c r="I1" s="1" t="s">
        <v>75</v>
      </c>
      <c r="J1" s="1"/>
      <c r="K1" s="1"/>
      <c r="L1" s="1"/>
      <c r="M1" s="1"/>
      <c r="N1" s="1"/>
    </row>
    <row r="2" spans="1:14" x14ac:dyDescent="0.2">
      <c r="A2" s="3" t="s">
        <v>26</v>
      </c>
      <c r="B2" s="151" t="s">
        <v>103</v>
      </c>
      <c r="E2" s="168" t="s">
        <v>55</v>
      </c>
      <c r="F2" s="168"/>
      <c r="G2" s="168"/>
    </row>
    <row r="3" spans="1:14" x14ac:dyDescent="0.2">
      <c r="A3" s="3" t="s">
        <v>0</v>
      </c>
      <c r="B3" s="36">
        <v>83512811584</v>
      </c>
    </row>
    <row r="4" spans="1:14" x14ac:dyDescent="0.2">
      <c r="A4" s="4" t="s">
        <v>30</v>
      </c>
      <c r="B4" s="36">
        <v>40</v>
      </c>
    </row>
    <row r="5" spans="1:14" x14ac:dyDescent="0.2">
      <c r="A5" s="5" t="s">
        <v>28</v>
      </c>
      <c r="B5" s="134">
        <f>B6+B7</f>
        <v>2977</v>
      </c>
    </row>
    <row r="6" spans="1:14" x14ac:dyDescent="0.2">
      <c r="A6" s="6" t="s">
        <v>27</v>
      </c>
      <c r="B6" s="140">
        <v>468</v>
      </c>
    </row>
    <row r="7" spans="1:14" ht="13.5" thickBot="1" x14ac:dyDescent="0.25">
      <c r="A7" s="7" t="s">
        <v>29</v>
      </c>
      <c r="B7" s="141">
        <v>2509</v>
      </c>
    </row>
    <row r="8" spans="1:14" x14ac:dyDescent="0.2">
      <c r="A8" s="8" t="s">
        <v>31</v>
      </c>
      <c r="B8" s="126">
        <v>380810.39</v>
      </c>
      <c r="C8" s="171"/>
      <c r="D8" s="168"/>
      <c r="E8" s="168"/>
      <c r="F8" s="168"/>
    </row>
    <row r="9" spans="1:14" x14ac:dyDescent="0.2">
      <c r="A9" s="9" t="s">
        <v>32</v>
      </c>
      <c r="B9" s="127">
        <f>M45</f>
        <v>375133.23000000004</v>
      </c>
      <c r="C9" s="171"/>
      <c r="D9" s="168"/>
      <c r="E9" s="168"/>
      <c r="F9" s="168"/>
    </row>
    <row r="10" spans="1:14" ht="13.5" thickBot="1" x14ac:dyDescent="0.25">
      <c r="A10" s="11" t="s">
        <v>33</v>
      </c>
      <c r="B10" s="128">
        <f>B8-B9</f>
        <v>5677.1599999999744</v>
      </c>
      <c r="C10" s="171"/>
      <c r="D10" s="168"/>
      <c r="E10" s="168"/>
      <c r="F10" s="168"/>
    </row>
    <row r="11" spans="1:14" x14ac:dyDescent="0.2">
      <c r="A11" s="172" t="s">
        <v>40</v>
      </c>
      <c r="B11" s="172"/>
    </row>
    <row r="12" spans="1:14" x14ac:dyDescent="0.2">
      <c r="A12" s="3" t="s">
        <v>34</v>
      </c>
      <c r="B12" s="12">
        <v>131</v>
      </c>
    </row>
    <row r="13" spans="1:14" ht="12.75" customHeight="1" x14ac:dyDescent="0.2">
      <c r="A13" s="3" t="s">
        <v>2</v>
      </c>
      <c r="B13" s="125">
        <f>IF(M45&gt;0,B8/B5,0)</f>
        <v>127.91749748068526</v>
      </c>
      <c r="L13" s="176" t="s">
        <v>49</v>
      </c>
      <c r="M13" s="176"/>
      <c r="N13" s="176"/>
    </row>
    <row r="14" spans="1:14" x14ac:dyDescent="0.2">
      <c r="A14" s="13" t="s">
        <v>3</v>
      </c>
      <c r="B14" s="14">
        <f>B13/B12</f>
        <v>0.97646944641744471</v>
      </c>
      <c r="E14" s="40"/>
      <c r="L14" s="169" t="s">
        <v>50</v>
      </c>
      <c r="M14" s="169"/>
      <c r="N14" s="39">
        <v>2</v>
      </c>
    </row>
    <row r="15" spans="1:14" x14ac:dyDescent="0.2">
      <c r="A15" s="180" t="s">
        <v>41</v>
      </c>
      <c r="B15" s="180"/>
      <c r="E15" s="41"/>
      <c r="L15" s="169" t="s">
        <v>53</v>
      </c>
      <c r="M15" s="169"/>
      <c r="N15" s="39">
        <v>1.25</v>
      </c>
    </row>
    <row r="16" spans="1:14" x14ac:dyDescent="0.2">
      <c r="A16" s="3" t="s">
        <v>42</v>
      </c>
      <c r="B16" s="15">
        <f>J45</f>
        <v>0.92258246031211899</v>
      </c>
      <c r="L16" s="169" t="s">
        <v>52</v>
      </c>
      <c r="M16" s="169"/>
      <c r="N16" s="39">
        <v>2.63</v>
      </c>
    </row>
    <row r="17" spans="1:14" ht="13.5" thickBot="1" x14ac:dyDescent="0.25">
      <c r="A17" s="3" t="s">
        <v>43</v>
      </c>
      <c r="B17" s="16">
        <f>K45</f>
        <v>0.9695848028607944</v>
      </c>
      <c r="L17" s="169" t="s">
        <v>51</v>
      </c>
      <c r="M17" s="169"/>
      <c r="N17" s="39">
        <v>8.33</v>
      </c>
    </row>
    <row r="18" spans="1:14" ht="18.75" thickBot="1" x14ac:dyDescent="0.25">
      <c r="A18" s="17" t="s">
        <v>44</v>
      </c>
      <c r="B18" s="18">
        <f>L45</f>
        <v>0.96277105245364381</v>
      </c>
    </row>
    <row r="19" spans="1:14" ht="18.75" customHeight="1" x14ac:dyDescent="0.2">
      <c r="A19" s="174" t="s">
        <v>1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</row>
    <row r="20" spans="1:14" s="19" customFormat="1" ht="39" customHeight="1" x14ac:dyDescent="0.2">
      <c r="A20" s="181"/>
      <c r="B20" s="178" t="s">
        <v>37</v>
      </c>
      <c r="C20" s="178"/>
      <c r="D20" s="177" t="s">
        <v>38</v>
      </c>
      <c r="E20" s="177"/>
      <c r="F20" s="178"/>
      <c r="G20" s="177" t="s">
        <v>39</v>
      </c>
      <c r="H20" s="178"/>
      <c r="I20" s="178"/>
      <c r="J20" s="179" t="s">
        <v>4</v>
      </c>
      <c r="K20" s="180"/>
      <c r="L20" s="180"/>
      <c r="M20" s="173" t="s">
        <v>46</v>
      </c>
      <c r="N20" s="173" t="s">
        <v>47</v>
      </c>
    </row>
    <row r="21" spans="1:14" s="19" customFormat="1" x14ac:dyDescent="0.2">
      <c r="A21" s="181"/>
      <c r="B21" s="46" t="s">
        <v>27</v>
      </c>
      <c r="C21" s="46" t="s">
        <v>29</v>
      </c>
      <c r="D21" s="20" t="s">
        <v>27</v>
      </c>
      <c r="E21" s="20" t="s">
        <v>29</v>
      </c>
      <c r="F21" s="20" t="s">
        <v>5</v>
      </c>
      <c r="G21" s="20" t="s">
        <v>27</v>
      </c>
      <c r="H21" s="20" t="s">
        <v>29</v>
      </c>
      <c r="I21" s="20" t="s">
        <v>5</v>
      </c>
      <c r="J21" s="20" t="s">
        <v>27</v>
      </c>
      <c r="K21" s="20" t="s">
        <v>29</v>
      </c>
      <c r="L21" s="21" t="s">
        <v>45</v>
      </c>
      <c r="M21" s="173"/>
      <c r="N21" s="173"/>
    </row>
    <row r="22" spans="1:14" x14ac:dyDescent="0.2">
      <c r="A22" s="22" t="s">
        <v>6</v>
      </c>
      <c r="B22" s="60">
        <v>0.05</v>
      </c>
      <c r="C22" s="60">
        <v>5.5E-2</v>
      </c>
      <c r="D22" s="24">
        <f>B6*B22</f>
        <v>23.400000000000002</v>
      </c>
      <c r="E22" s="24">
        <f>B7*C22</f>
        <v>137.995</v>
      </c>
      <c r="F22" s="24">
        <f>D22+E22</f>
        <v>161.39500000000001</v>
      </c>
      <c r="G22" s="37">
        <v>20.282</v>
      </c>
      <c r="H22" s="37">
        <v>130.976</v>
      </c>
      <c r="I22" s="25">
        <f>G22+H22</f>
        <v>151.25800000000001</v>
      </c>
      <c r="J22" s="26">
        <f>IF(D22&gt;0,G22/D22,0)</f>
        <v>0.86675213675213669</v>
      </c>
      <c r="K22" s="26">
        <f>IF(E22&gt;0,H22/E22,0)</f>
        <v>0.94913583825500925</v>
      </c>
      <c r="L22" s="27">
        <f>IF(I22&gt;0,I22/F22,0)</f>
        <v>0.93719136280553916</v>
      </c>
      <c r="M22" s="38">
        <v>50751</v>
      </c>
      <c r="N22" s="28">
        <f>IF(I22&gt;0,M22/I22,0)</f>
        <v>335.52605482024092</v>
      </c>
    </row>
    <row r="23" spans="1:14" x14ac:dyDescent="0.2">
      <c r="A23" s="22" t="s">
        <v>7</v>
      </c>
      <c r="B23" s="60">
        <v>0.02</v>
      </c>
      <c r="C23" s="60">
        <v>2.4E-2</v>
      </c>
      <c r="D23" s="24">
        <f>B6*B23</f>
        <v>9.36</v>
      </c>
      <c r="E23" s="24">
        <f>B7*C23</f>
        <v>60.216000000000001</v>
      </c>
      <c r="F23" s="24">
        <f t="shared" ref="F23:F43" si="0">D23+E23</f>
        <v>69.575999999999993</v>
      </c>
      <c r="G23" s="37">
        <v>8.1519999999999992</v>
      </c>
      <c r="H23" s="37">
        <v>57.993000000000002</v>
      </c>
      <c r="I23" s="25">
        <f t="shared" ref="I23:I43" si="1">G23+H23</f>
        <v>66.144999999999996</v>
      </c>
      <c r="J23" s="26">
        <f t="shared" ref="J23:L44" si="2">IF(D23&gt;0,G23/D23,0)</f>
        <v>0.87094017094017095</v>
      </c>
      <c r="K23" s="26">
        <f t="shared" si="2"/>
        <v>0.96308290155440412</v>
      </c>
      <c r="L23" s="27">
        <f t="shared" si="2"/>
        <v>0.95068701851213067</v>
      </c>
      <c r="M23" s="38">
        <v>15524.08</v>
      </c>
      <c r="N23" s="28">
        <f t="shared" ref="N23:N43" si="3">IF(I23&gt;0,M23/I23,0)</f>
        <v>234.6977095774435</v>
      </c>
    </row>
    <row r="24" spans="1:14" x14ac:dyDescent="0.2">
      <c r="A24" s="22" t="s">
        <v>97</v>
      </c>
      <c r="B24" s="152">
        <v>0.02</v>
      </c>
      <c r="C24" s="60">
        <v>2.5000000000000001E-2</v>
      </c>
      <c r="D24" s="24">
        <f>B6*B24</f>
        <v>9.36</v>
      </c>
      <c r="E24" s="24">
        <f>B7*C24</f>
        <v>62.725000000000001</v>
      </c>
      <c r="F24" s="24">
        <f>D24+E24</f>
        <v>72.085000000000008</v>
      </c>
      <c r="G24" s="37">
        <v>7.4749999999999996</v>
      </c>
      <c r="H24" s="37">
        <v>47.83</v>
      </c>
      <c r="I24" s="25">
        <f>G24+H24</f>
        <v>55.305</v>
      </c>
      <c r="J24" s="26">
        <f>IF(D24&gt;0,G24/D24,0)</f>
        <v>0.79861111111111116</v>
      </c>
      <c r="K24" s="26">
        <f>IF(E24&gt;0,H24/E24,0)</f>
        <v>0.76253487445197288</v>
      </c>
      <c r="L24" s="27">
        <f>IF(F24&gt;0,I24/F24,0)</f>
        <v>0.76721925504612598</v>
      </c>
      <c r="M24" s="38">
        <v>15846.65</v>
      </c>
      <c r="N24" s="28">
        <f>IF(I24&gt;0,M24/I24,0)</f>
        <v>286.53195913570204</v>
      </c>
    </row>
    <row r="25" spans="1:14" x14ac:dyDescent="0.2">
      <c r="A25" s="22" t="s">
        <v>8</v>
      </c>
      <c r="B25" s="23">
        <v>3.2000000000000001E-2</v>
      </c>
      <c r="C25" s="23">
        <v>3.6999999999999998E-2</v>
      </c>
      <c r="D25" s="24">
        <f>B6*B25</f>
        <v>14.976000000000001</v>
      </c>
      <c r="E25" s="24">
        <f>B7*C25</f>
        <v>92.832999999999998</v>
      </c>
      <c r="F25" s="24">
        <f t="shared" si="0"/>
        <v>107.809</v>
      </c>
      <c r="G25" s="37">
        <v>7.8070000000000004</v>
      </c>
      <c r="H25" s="37">
        <v>58.314</v>
      </c>
      <c r="I25" s="25">
        <f t="shared" si="1"/>
        <v>66.120999999999995</v>
      </c>
      <c r="J25" s="26">
        <f t="shared" si="2"/>
        <v>0.52130074786324787</v>
      </c>
      <c r="K25" s="26">
        <f t="shared" si="2"/>
        <v>0.62816024474055565</v>
      </c>
      <c r="L25" s="27">
        <f t="shared" si="2"/>
        <v>0.61331614243708776</v>
      </c>
      <c r="M25" s="38">
        <v>14320.26</v>
      </c>
      <c r="N25" s="28">
        <f t="shared" si="3"/>
        <v>216.57657930158348</v>
      </c>
    </row>
    <row r="26" spans="1:14" x14ac:dyDescent="0.2">
      <c r="A26" s="22" t="s">
        <v>35</v>
      </c>
      <c r="B26" s="23">
        <v>1.7999999999999999E-2</v>
      </c>
      <c r="C26" s="23">
        <v>2.1000000000000001E-2</v>
      </c>
      <c r="D26" s="24">
        <f>B6*B26</f>
        <v>8.4239999999999995</v>
      </c>
      <c r="E26" s="24">
        <f>B7*C26</f>
        <v>52.689</v>
      </c>
      <c r="F26" s="24">
        <f t="shared" si="0"/>
        <v>61.113</v>
      </c>
      <c r="G26" s="37">
        <v>7.1790000000000003</v>
      </c>
      <c r="H26" s="37">
        <v>45.914999999999999</v>
      </c>
      <c r="I26" s="25">
        <f t="shared" si="1"/>
        <v>53.094000000000001</v>
      </c>
      <c r="J26" s="26">
        <f t="shared" si="2"/>
        <v>0.85220797720797725</v>
      </c>
      <c r="K26" s="26">
        <f t="shared" si="2"/>
        <v>0.87143426521664857</v>
      </c>
      <c r="L26" s="27">
        <f t="shared" si="2"/>
        <v>0.86878405576554907</v>
      </c>
      <c r="M26" s="38">
        <v>26698.32</v>
      </c>
      <c r="N26" s="28">
        <f t="shared" si="3"/>
        <v>502.85003955249181</v>
      </c>
    </row>
    <row r="27" spans="1:14" x14ac:dyDescent="0.2">
      <c r="A27" s="22" t="s">
        <v>36</v>
      </c>
      <c r="B27" s="23">
        <v>8.9999999999999993E-3</v>
      </c>
      <c r="C27" s="23">
        <v>1.0999999999999999E-2</v>
      </c>
      <c r="D27" s="24">
        <f>B6*B27</f>
        <v>4.2119999999999997</v>
      </c>
      <c r="E27" s="24">
        <f>B7*C27</f>
        <v>27.598999999999997</v>
      </c>
      <c r="F27" s="24">
        <f t="shared" si="0"/>
        <v>31.810999999999996</v>
      </c>
      <c r="G27" s="37">
        <v>4.0129999999999999</v>
      </c>
      <c r="H27" s="37">
        <v>23.213000000000001</v>
      </c>
      <c r="I27" s="25">
        <f t="shared" si="1"/>
        <v>27.225999999999999</v>
      </c>
      <c r="J27" s="26">
        <f t="shared" si="2"/>
        <v>0.95275403608736942</v>
      </c>
      <c r="K27" s="26">
        <f t="shared" si="2"/>
        <v>0.84108119859415209</v>
      </c>
      <c r="L27" s="27">
        <f t="shared" si="2"/>
        <v>0.8558674672283173</v>
      </c>
      <c r="M27" s="38">
        <v>2864.19</v>
      </c>
      <c r="N27" s="28">
        <f t="shared" si="3"/>
        <v>105.2005435980313</v>
      </c>
    </row>
    <row r="28" spans="1:14" x14ac:dyDescent="0.2">
      <c r="A28" s="30" t="s">
        <v>9</v>
      </c>
      <c r="B28" s="23">
        <v>0.39</v>
      </c>
      <c r="C28" s="23">
        <v>0.45</v>
      </c>
      <c r="D28" s="24">
        <f>B6*B28</f>
        <v>182.52</v>
      </c>
      <c r="E28" s="24">
        <f>B7*C28</f>
        <v>1129.05</v>
      </c>
      <c r="F28" s="24">
        <f t="shared" si="0"/>
        <v>1311.57</v>
      </c>
      <c r="G28" s="37">
        <v>166.892</v>
      </c>
      <c r="H28" s="37">
        <v>1156.068</v>
      </c>
      <c r="I28" s="25">
        <f t="shared" si="1"/>
        <v>1322.96</v>
      </c>
      <c r="J28" s="26">
        <f t="shared" si="2"/>
        <v>0.9143765066841989</v>
      </c>
      <c r="K28" s="26">
        <f t="shared" si="2"/>
        <v>1.0239298525308889</v>
      </c>
      <c r="L28" s="27">
        <f t="shared" si="2"/>
        <v>1.0086842486485663</v>
      </c>
      <c r="M28" s="38">
        <v>84011.16</v>
      </c>
      <c r="N28" s="28">
        <f t="shared" si="3"/>
        <v>63.502418818407207</v>
      </c>
    </row>
    <row r="29" spans="1:14" x14ac:dyDescent="0.2">
      <c r="A29" s="22" t="s">
        <v>10</v>
      </c>
      <c r="B29" s="23">
        <v>0.03</v>
      </c>
      <c r="C29" s="23">
        <v>0.04</v>
      </c>
      <c r="D29" s="24">
        <f>B6*B29</f>
        <v>14.04</v>
      </c>
      <c r="E29" s="24">
        <f>B7*C29</f>
        <v>100.36</v>
      </c>
      <c r="F29" s="24">
        <f t="shared" si="0"/>
        <v>114.4</v>
      </c>
      <c r="G29" s="37">
        <v>14.212</v>
      </c>
      <c r="H29" s="37">
        <v>84.287999999999997</v>
      </c>
      <c r="I29" s="25">
        <f t="shared" si="1"/>
        <v>98.5</v>
      </c>
      <c r="J29" s="26">
        <f t="shared" si="2"/>
        <v>1.0122507122507123</v>
      </c>
      <c r="K29" s="26">
        <f t="shared" si="2"/>
        <v>0.83985651654045435</v>
      </c>
      <c r="L29" s="27">
        <f t="shared" si="2"/>
        <v>0.86101398601398593</v>
      </c>
      <c r="M29" s="38">
        <v>19800</v>
      </c>
      <c r="N29" s="28">
        <f t="shared" si="3"/>
        <v>201.01522842639594</v>
      </c>
    </row>
    <row r="30" spans="1:14" x14ac:dyDescent="0.2">
      <c r="A30" s="22" t="s">
        <v>11</v>
      </c>
      <c r="B30" s="23">
        <v>8.9999999999999993E-3</v>
      </c>
      <c r="C30" s="23">
        <v>1.0999999999999999E-2</v>
      </c>
      <c r="D30" s="24">
        <f>B6*B30</f>
        <v>4.2119999999999997</v>
      </c>
      <c r="E30" s="24">
        <f>B7*C30</f>
        <v>27.598999999999997</v>
      </c>
      <c r="F30" s="24">
        <f t="shared" si="0"/>
        <v>31.810999999999996</v>
      </c>
      <c r="G30" s="37">
        <v>3.145</v>
      </c>
      <c r="H30" s="37">
        <v>25.135000000000002</v>
      </c>
      <c r="I30" s="25">
        <f t="shared" si="1"/>
        <v>28.28</v>
      </c>
      <c r="J30" s="26">
        <f t="shared" si="2"/>
        <v>0.74667616334283005</v>
      </c>
      <c r="K30" s="26">
        <f t="shared" si="2"/>
        <v>0.91072140294938242</v>
      </c>
      <c r="L30" s="27">
        <f t="shared" si="2"/>
        <v>0.88900066014900525</v>
      </c>
      <c r="M30" s="38">
        <v>4954.6499999999996</v>
      </c>
      <c r="N30" s="28">
        <f t="shared" si="3"/>
        <v>175.19978783592643</v>
      </c>
    </row>
    <row r="31" spans="1:14" x14ac:dyDescent="0.2">
      <c r="A31" s="22" t="s">
        <v>12</v>
      </c>
      <c r="B31" s="23">
        <v>4.0000000000000001E-3</v>
      </c>
      <c r="C31" s="23">
        <v>6.0000000000000001E-3</v>
      </c>
      <c r="D31" s="24">
        <f>B6*B31</f>
        <v>1.8720000000000001</v>
      </c>
      <c r="E31" s="24">
        <f>B7*C31</f>
        <v>15.054</v>
      </c>
      <c r="F31" s="24">
        <f t="shared" si="0"/>
        <v>16.926000000000002</v>
      </c>
      <c r="G31" s="37">
        <v>2.2149999999999999</v>
      </c>
      <c r="H31" s="37">
        <v>16.908000000000001</v>
      </c>
      <c r="I31" s="25">
        <f t="shared" si="1"/>
        <v>19.123000000000001</v>
      </c>
      <c r="J31" s="26">
        <f t="shared" si="2"/>
        <v>1.1832264957264955</v>
      </c>
      <c r="K31" s="26">
        <f t="shared" si="2"/>
        <v>1.123156636110004</v>
      </c>
      <c r="L31" s="27">
        <f t="shared" si="2"/>
        <v>1.1298003072196621</v>
      </c>
      <c r="M31" s="38">
        <v>9262.11</v>
      </c>
      <c r="N31" s="28">
        <f t="shared" si="3"/>
        <v>484.34398368456834</v>
      </c>
    </row>
    <row r="32" spans="1:14" x14ac:dyDescent="0.2">
      <c r="A32" s="22" t="s">
        <v>13</v>
      </c>
      <c r="B32" s="23">
        <v>1</v>
      </c>
      <c r="C32" s="23">
        <v>1</v>
      </c>
      <c r="D32" s="24">
        <f>B6*B32</f>
        <v>468</v>
      </c>
      <c r="E32" s="24">
        <f>B7*C32</f>
        <v>2509</v>
      </c>
      <c r="F32" s="24">
        <f t="shared" si="0"/>
        <v>2977</v>
      </c>
      <c r="G32" s="37">
        <v>469.4</v>
      </c>
      <c r="H32" s="37">
        <v>2608.1999999999998</v>
      </c>
      <c r="I32" s="25">
        <f t="shared" si="1"/>
        <v>3077.6</v>
      </c>
      <c r="J32" s="26">
        <f t="shared" si="2"/>
        <v>1.002991452991453</v>
      </c>
      <c r="K32" s="26">
        <f t="shared" si="2"/>
        <v>1.0395376644081307</v>
      </c>
      <c r="L32" s="27">
        <f t="shared" si="2"/>
        <v>1.0337924084648975</v>
      </c>
      <c r="M32" s="38">
        <v>19973.61</v>
      </c>
      <c r="N32" s="28">
        <f t="shared" si="3"/>
        <v>6.4899954510007802</v>
      </c>
    </row>
    <row r="33" spans="1:14" x14ac:dyDescent="0.2">
      <c r="A33" s="22" t="s">
        <v>14</v>
      </c>
      <c r="B33" s="23">
        <v>2.5000000000000001E-2</v>
      </c>
      <c r="C33" s="23">
        <v>2.9000000000000001E-2</v>
      </c>
      <c r="D33" s="24">
        <f>B6*B33</f>
        <v>11.700000000000001</v>
      </c>
      <c r="E33" s="24">
        <f>B7*C33</f>
        <v>72.76100000000001</v>
      </c>
      <c r="F33" s="24">
        <f t="shared" si="0"/>
        <v>84.461000000000013</v>
      </c>
      <c r="G33" s="37">
        <v>8.7159999999999993</v>
      </c>
      <c r="H33" s="37">
        <v>73.614000000000004</v>
      </c>
      <c r="I33" s="25">
        <f t="shared" si="1"/>
        <v>82.33</v>
      </c>
      <c r="J33" s="26">
        <f t="shared" si="2"/>
        <v>0.74495726495726478</v>
      </c>
      <c r="K33" s="26">
        <f t="shared" si="2"/>
        <v>1.0117233133134509</v>
      </c>
      <c r="L33" s="27">
        <f t="shared" si="2"/>
        <v>0.97476942020577528</v>
      </c>
      <c r="M33" s="38">
        <v>2387.5700000000002</v>
      </c>
      <c r="N33" s="28">
        <f t="shared" si="3"/>
        <v>29.000000000000004</v>
      </c>
    </row>
    <row r="34" spans="1:14" x14ac:dyDescent="0.2">
      <c r="A34" s="22" t="s">
        <v>15</v>
      </c>
      <c r="B34" s="23">
        <v>0.03</v>
      </c>
      <c r="C34" s="23">
        <v>4.2999999999999997E-2</v>
      </c>
      <c r="D34" s="24">
        <f>B6*B34</f>
        <v>14.04</v>
      </c>
      <c r="E34" s="24">
        <f>B7*C34</f>
        <v>107.88699999999999</v>
      </c>
      <c r="F34" s="24">
        <f t="shared" si="0"/>
        <v>121.92699999999999</v>
      </c>
      <c r="G34" s="37">
        <v>16.419</v>
      </c>
      <c r="H34" s="37">
        <v>109.65</v>
      </c>
      <c r="I34" s="25">
        <f t="shared" si="1"/>
        <v>126.069</v>
      </c>
      <c r="J34" s="26">
        <f t="shared" si="2"/>
        <v>1.1694444444444445</v>
      </c>
      <c r="K34" s="26">
        <f t="shared" si="2"/>
        <v>1.0163411717815864</v>
      </c>
      <c r="L34" s="27">
        <f t="shared" si="2"/>
        <v>1.0339711466697288</v>
      </c>
      <c r="M34" s="38">
        <v>5649.53</v>
      </c>
      <c r="N34" s="28">
        <f t="shared" si="3"/>
        <v>44.812999230580076</v>
      </c>
    </row>
    <row r="35" spans="1:14" x14ac:dyDescent="0.2">
      <c r="A35" s="22" t="s">
        <v>16</v>
      </c>
      <c r="B35" s="23">
        <v>8.0000000000000002E-3</v>
      </c>
      <c r="C35" s="23">
        <v>1.2E-2</v>
      </c>
      <c r="D35" s="24">
        <f>B6*B35</f>
        <v>3.7440000000000002</v>
      </c>
      <c r="E35" s="24">
        <f>B7*C35</f>
        <v>30.108000000000001</v>
      </c>
      <c r="F35" s="24">
        <f t="shared" si="0"/>
        <v>33.852000000000004</v>
      </c>
      <c r="G35" s="37">
        <v>5.048</v>
      </c>
      <c r="H35" s="37">
        <v>32.159999999999997</v>
      </c>
      <c r="I35" s="25">
        <f t="shared" si="1"/>
        <v>37.207999999999998</v>
      </c>
      <c r="J35" s="26">
        <f t="shared" si="2"/>
        <v>1.3482905982905982</v>
      </c>
      <c r="K35" s="26">
        <f t="shared" si="2"/>
        <v>1.0681546432841769</v>
      </c>
      <c r="L35" s="27">
        <f t="shared" si="2"/>
        <v>1.0991374217180667</v>
      </c>
      <c r="M35" s="38">
        <v>1563.22</v>
      </c>
      <c r="N35" s="28">
        <f t="shared" si="3"/>
        <v>42.013007955278439</v>
      </c>
    </row>
    <row r="36" spans="1:14" x14ac:dyDescent="0.2">
      <c r="A36" s="22" t="s">
        <v>17</v>
      </c>
      <c r="B36" s="23">
        <v>2.5000000000000001E-2</v>
      </c>
      <c r="C36" s="23">
        <v>0.03</v>
      </c>
      <c r="D36" s="24">
        <f>B6*B36</f>
        <v>11.700000000000001</v>
      </c>
      <c r="E36" s="24">
        <f>B7*C36</f>
        <v>75.27</v>
      </c>
      <c r="F36" s="24">
        <f>D36+E36</f>
        <v>86.97</v>
      </c>
      <c r="G36" s="37">
        <v>10.624000000000001</v>
      </c>
      <c r="H36" s="37">
        <v>71.947000000000003</v>
      </c>
      <c r="I36" s="25">
        <f t="shared" si="1"/>
        <v>82.570999999999998</v>
      </c>
      <c r="J36" s="26">
        <f t="shared" si="2"/>
        <v>0.90803418803418801</v>
      </c>
      <c r="K36" s="26">
        <f t="shared" si="2"/>
        <v>0.95585226517869015</v>
      </c>
      <c r="L36" s="27">
        <f t="shared" si="2"/>
        <v>0.94941934000229966</v>
      </c>
      <c r="M36" s="38">
        <v>5284.55</v>
      </c>
      <c r="N36" s="28">
        <f t="shared" si="3"/>
        <v>64.000072664737019</v>
      </c>
    </row>
    <row r="37" spans="1:14" x14ac:dyDescent="0.2">
      <c r="A37" s="22" t="s">
        <v>18</v>
      </c>
      <c r="B37" s="23">
        <v>1.2E-2</v>
      </c>
      <c r="C37" s="23">
        <v>0.02</v>
      </c>
      <c r="D37" s="24">
        <f>B6*B37</f>
        <v>5.6160000000000005</v>
      </c>
      <c r="E37" s="24">
        <f>B7*C37</f>
        <v>50.18</v>
      </c>
      <c r="F37" s="24">
        <f t="shared" si="0"/>
        <v>55.795999999999999</v>
      </c>
      <c r="G37" s="37">
        <v>3.016</v>
      </c>
      <c r="H37" s="37">
        <v>28.434000000000001</v>
      </c>
      <c r="I37" s="25">
        <f t="shared" si="1"/>
        <v>31.450000000000003</v>
      </c>
      <c r="J37" s="26">
        <f t="shared" si="2"/>
        <v>0.53703703703703698</v>
      </c>
      <c r="K37" s="26">
        <f t="shared" si="2"/>
        <v>0.56664009565563977</v>
      </c>
      <c r="L37" s="27">
        <f t="shared" si="2"/>
        <v>0.56366047745358094</v>
      </c>
      <c r="M37" s="38">
        <v>3474.81</v>
      </c>
      <c r="N37" s="28">
        <f t="shared" si="3"/>
        <v>110.48680445151032</v>
      </c>
    </row>
    <row r="38" spans="1:14" x14ac:dyDescent="0.2">
      <c r="A38" s="22" t="s">
        <v>19</v>
      </c>
      <c r="B38" s="23">
        <v>8.9999999999999993E-3</v>
      </c>
      <c r="C38" s="23">
        <v>1.0999999999999999E-2</v>
      </c>
      <c r="D38" s="24">
        <f>B6*B38</f>
        <v>4.2119999999999997</v>
      </c>
      <c r="E38" s="24">
        <f>B7*C38</f>
        <v>27.598999999999997</v>
      </c>
      <c r="F38" s="24">
        <f t="shared" si="0"/>
        <v>31.810999999999996</v>
      </c>
      <c r="G38" s="37">
        <v>4.2210000000000001</v>
      </c>
      <c r="H38" s="37">
        <v>28.454000000000001</v>
      </c>
      <c r="I38" s="25">
        <f t="shared" si="1"/>
        <v>32.674999999999997</v>
      </c>
      <c r="J38" s="26">
        <f t="shared" si="2"/>
        <v>1.0021367521367521</v>
      </c>
      <c r="K38" s="26">
        <f t="shared" si="2"/>
        <v>1.0309793833109897</v>
      </c>
      <c r="L38" s="27">
        <f t="shared" si="2"/>
        <v>1.02716041620823</v>
      </c>
      <c r="M38" s="38">
        <v>4795.6499999999996</v>
      </c>
      <c r="N38" s="28">
        <f t="shared" si="3"/>
        <v>146.7681713848508</v>
      </c>
    </row>
    <row r="39" spans="1:14" x14ac:dyDescent="0.2">
      <c r="A39" s="22" t="s">
        <v>20</v>
      </c>
      <c r="B39" s="23">
        <v>9.5000000000000001E-2</v>
      </c>
      <c r="C39" s="23">
        <v>0.1</v>
      </c>
      <c r="D39" s="24">
        <f>B6*B39</f>
        <v>44.46</v>
      </c>
      <c r="E39" s="24">
        <f>B7*C39</f>
        <v>250.9</v>
      </c>
      <c r="F39" s="24">
        <f t="shared" si="0"/>
        <v>295.36</v>
      </c>
      <c r="G39" s="37">
        <v>36.494</v>
      </c>
      <c r="H39" s="37">
        <v>205.506</v>
      </c>
      <c r="I39" s="25">
        <f t="shared" si="1"/>
        <v>242</v>
      </c>
      <c r="J39" s="26">
        <f t="shared" si="2"/>
        <v>0.82082771030139445</v>
      </c>
      <c r="K39" s="26">
        <f t="shared" si="2"/>
        <v>0.81907532881626144</v>
      </c>
      <c r="L39" s="27">
        <f t="shared" si="2"/>
        <v>0.81933911159263273</v>
      </c>
      <c r="M39" s="38">
        <v>16775</v>
      </c>
      <c r="N39" s="28">
        <f t="shared" si="3"/>
        <v>69.318181818181813</v>
      </c>
    </row>
    <row r="40" spans="1:14" x14ac:dyDescent="0.2">
      <c r="A40" s="22" t="s">
        <v>21</v>
      </c>
      <c r="B40" s="23">
        <v>0.1</v>
      </c>
      <c r="C40" s="23">
        <v>0.1</v>
      </c>
      <c r="D40" s="24">
        <f>B6*B40</f>
        <v>46.800000000000004</v>
      </c>
      <c r="E40" s="24">
        <f>B7*C40</f>
        <v>250.9</v>
      </c>
      <c r="F40" s="24">
        <f t="shared" si="0"/>
        <v>297.7</v>
      </c>
      <c r="G40" s="37">
        <v>46.8</v>
      </c>
      <c r="H40" s="37">
        <v>252.7</v>
      </c>
      <c r="I40" s="25">
        <f t="shared" si="1"/>
        <v>299.5</v>
      </c>
      <c r="J40" s="26">
        <f t="shared" si="2"/>
        <v>0.99999999999999989</v>
      </c>
      <c r="K40" s="26">
        <f t="shared" si="2"/>
        <v>1.0071741729772816</v>
      </c>
      <c r="L40" s="27">
        <f t="shared" si="2"/>
        <v>1.0060463553913337</v>
      </c>
      <c r="M40" s="38">
        <v>12927.87</v>
      </c>
      <c r="N40" s="28">
        <f t="shared" si="3"/>
        <v>43.164841402337231</v>
      </c>
    </row>
    <row r="41" spans="1:14" x14ac:dyDescent="0.2">
      <c r="A41" s="22" t="s">
        <v>22</v>
      </c>
      <c r="B41" s="60">
        <v>0.12</v>
      </c>
      <c r="C41" s="60">
        <v>0.14000000000000001</v>
      </c>
      <c r="D41" s="24">
        <f>B6*B41</f>
        <v>56.16</v>
      </c>
      <c r="E41" s="24">
        <f>B7*C41</f>
        <v>351.26000000000005</v>
      </c>
      <c r="F41" s="24">
        <f t="shared" si="0"/>
        <v>407.42000000000007</v>
      </c>
      <c r="G41" s="37">
        <v>37.360999999999997</v>
      </c>
      <c r="H41" s="37">
        <v>238.256</v>
      </c>
      <c r="I41" s="25">
        <f t="shared" si="1"/>
        <v>275.61700000000002</v>
      </c>
      <c r="J41" s="26">
        <f t="shared" si="2"/>
        <v>0.66525997150997151</v>
      </c>
      <c r="K41" s="26">
        <f t="shared" si="2"/>
        <v>0.67828958606160672</v>
      </c>
      <c r="L41" s="27">
        <f t="shared" si="2"/>
        <v>0.67649354474498058</v>
      </c>
      <c r="M41" s="38">
        <v>10105.959999999999</v>
      </c>
      <c r="N41" s="28">
        <f t="shared" si="3"/>
        <v>36.66667876074407</v>
      </c>
    </row>
    <row r="42" spans="1:14" x14ac:dyDescent="0.2">
      <c r="A42" s="22" t="s">
        <v>23</v>
      </c>
      <c r="B42" s="23">
        <v>0.18</v>
      </c>
      <c r="C42" s="23">
        <v>0.22</v>
      </c>
      <c r="D42" s="24">
        <f>B6*B42</f>
        <v>84.24</v>
      </c>
      <c r="E42" s="24">
        <f>B7*C42</f>
        <v>551.98</v>
      </c>
      <c r="F42" s="24">
        <f t="shared" si="0"/>
        <v>636.22</v>
      </c>
      <c r="G42" s="37">
        <v>64.03</v>
      </c>
      <c r="H42" s="37">
        <v>446.71199999999999</v>
      </c>
      <c r="I42" s="25">
        <f t="shared" si="1"/>
        <v>510.74199999999996</v>
      </c>
      <c r="J42" s="26">
        <f t="shared" si="2"/>
        <v>0.76009021842355184</v>
      </c>
      <c r="K42" s="26">
        <f t="shared" si="2"/>
        <v>0.80929019167361127</v>
      </c>
      <c r="L42" s="27">
        <f t="shared" si="2"/>
        <v>0.80277576938794748</v>
      </c>
      <c r="M42" s="38">
        <v>25237.96</v>
      </c>
      <c r="N42" s="28">
        <f t="shared" si="3"/>
        <v>49.41430311194302</v>
      </c>
    </row>
    <row r="43" spans="1:14" x14ac:dyDescent="0.2">
      <c r="A43" s="22" t="s">
        <v>24</v>
      </c>
      <c r="B43" s="23">
        <v>0.04</v>
      </c>
      <c r="C43" s="23">
        <v>0.05</v>
      </c>
      <c r="D43" s="24">
        <f>B6*B43</f>
        <v>18.72</v>
      </c>
      <c r="E43" s="24">
        <f>B7*C43</f>
        <v>125.45</v>
      </c>
      <c r="F43" s="24">
        <f t="shared" si="0"/>
        <v>144.17000000000002</v>
      </c>
      <c r="G43" s="37">
        <v>16.149999999999999</v>
      </c>
      <c r="H43" s="37">
        <v>164.16</v>
      </c>
      <c r="I43" s="25">
        <f t="shared" si="1"/>
        <v>180.31</v>
      </c>
      <c r="J43" s="26">
        <f t="shared" si="2"/>
        <v>0.86271367521367515</v>
      </c>
      <c r="K43" s="26">
        <f t="shared" si="2"/>
        <v>1.3085691510561976</v>
      </c>
      <c r="L43" s="27">
        <f t="shared" si="2"/>
        <v>1.2506762849413886</v>
      </c>
      <c r="M43" s="38">
        <v>8498.7800000000007</v>
      </c>
      <c r="N43" s="28">
        <f t="shared" si="3"/>
        <v>47.134268759358882</v>
      </c>
    </row>
    <row r="44" spans="1:14" x14ac:dyDescent="0.2">
      <c r="A44" s="30" t="s">
        <v>25</v>
      </c>
      <c r="B44" s="61">
        <v>0.06</v>
      </c>
      <c r="C44" s="61">
        <v>0.08</v>
      </c>
      <c r="D44" s="24">
        <f>B6*B44</f>
        <v>28.08</v>
      </c>
      <c r="E44" s="24">
        <f>B7*C44</f>
        <v>200.72</v>
      </c>
      <c r="F44" s="24">
        <f>D44+E44</f>
        <v>228.8</v>
      </c>
      <c r="G44" s="37">
        <v>27.372</v>
      </c>
      <c r="H44" s="37">
        <v>211.77799999999999</v>
      </c>
      <c r="I44" s="25">
        <f>G44+H44</f>
        <v>239.14999999999998</v>
      </c>
      <c r="J44" s="26">
        <f t="shared" si="2"/>
        <v>0.97478632478632488</v>
      </c>
      <c r="K44" s="26">
        <f t="shared" si="2"/>
        <v>1.055091669988043</v>
      </c>
      <c r="L44" s="27">
        <f t="shared" si="2"/>
        <v>1.0452360139860137</v>
      </c>
      <c r="M44" s="38">
        <v>14426.3</v>
      </c>
      <c r="N44" s="28">
        <f>IF(I44&gt;0,M44/I44,0)</f>
        <v>60.323228099519135</v>
      </c>
    </row>
    <row r="45" spans="1:14" s="19" customFormat="1" x14ac:dyDescent="0.2">
      <c r="A45" s="42" t="s">
        <v>54</v>
      </c>
      <c r="B45" s="43"/>
      <c r="C45" s="43"/>
      <c r="D45" s="44">
        <f>SUM(D22:D44)</f>
        <v>1069.848</v>
      </c>
      <c r="E45" s="44">
        <f>SUM(E22:E44)</f>
        <v>6310.1350000000002</v>
      </c>
      <c r="F45" s="44">
        <f>D45+E45</f>
        <v>7379.9830000000002</v>
      </c>
      <c r="G45" s="54">
        <f>SUM(G22:G44)</f>
        <v>987.0229999999998</v>
      </c>
      <c r="H45" s="54">
        <f>SUM(H22:H44)</f>
        <v>6118.2109999999993</v>
      </c>
      <c r="I45" s="45">
        <f>G45+H45</f>
        <v>7105.2339999999995</v>
      </c>
      <c r="J45" s="57">
        <f>IF(G45&gt;0,G45/D45,0)</f>
        <v>0.92258246031211899</v>
      </c>
      <c r="K45" s="57">
        <f>IF(E45&gt;0,H45/E45,0)</f>
        <v>0.9695848028607944</v>
      </c>
      <c r="L45" s="57">
        <f>IF(F45&gt;0,I45/F45,0)</f>
        <v>0.96277105245364381</v>
      </c>
      <c r="M45" s="55">
        <f>SUM(SUM(M22:M44))</f>
        <v>375133.23000000004</v>
      </c>
      <c r="N45" s="58"/>
    </row>
    <row r="46" spans="1:14" ht="13.5" thickBot="1" x14ac:dyDescent="0.25"/>
    <row r="47" spans="1:14" s="35" customFormat="1" ht="21" customHeight="1" thickBot="1" x14ac:dyDescent="0.25">
      <c r="A47" s="31" t="s">
        <v>48</v>
      </c>
      <c r="B47" s="32">
        <f>SUM(B22:B24)</f>
        <v>9.0000000000000011E-2</v>
      </c>
      <c r="C47" s="32">
        <f>SUM(C22:C24)</f>
        <v>0.10400000000000001</v>
      </c>
      <c r="D47" s="33">
        <f t="shared" ref="D47:I47" si="4">SUM(D22:D24)</f>
        <v>42.120000000000005</v>
      </c>
      <c r="E47" s="33">
        <f t="shared" si="4"/>
        <v>260.93600000000004</v>
      </c>
      <c r="F47" s="33">
        <f t="shared" si="4"/>
        <v>303.05600000000004</v>
      </c>
      <c r="G47" s="33">
        <f t="shared" si="4"/>
        <v>35.908999999999999</v>
      </c>
      <c r="H47" s="33">
        <f t="shared" si="4"/>
        <v>236.79899999999998</v>
      </c>
      <c r="I47" s="33">
        <f t="shared" si="4"/>
        <v>272.70800000000003</v>
      </c>
      <c r="J47" s="59">
        <f>IF(G47=0,0,G47/D47)</f>
        <v>0.85254036087369411</v>
      </c>
      <c r="K47" s="59">
        <f>IF(H47=0,0,H47/E47)</f>
        <v>0.90749839040990876</v>
      </c>
      <c r="L47" s="59">
        <f>IF(I47&gt;0,I47/F47,0)</f>
        <v>0.8998600918642099</v>
      </c>
      <c r="M47" s="56">
        <f>SUM(M22:M24)</f>
        <v>82121.73</v>
      </c>
      <c r="N47" s="34">
        <f>IF(M47=0,0,M47/I47)</f>
        <v>301.13429015650433</v>
      </c>
    </row>
  </sheetData>
  <sheetProtection password="CC53" sheet="1" formatCells="0" formatColumns="0" formatRows="0" insertColumns="0" insertRows="0" insertHyperlinks="0" deleteColumns="0" deleteRows="0" sort="0" autoFilter="0" pivotTables="0"/>
  <customSheetViews>
    <customSheetView guid="{0721A5A3-9522-4934-9C82-658F39FE139D}">
      <selection activeCell="B13" sqref="B13"/>
      <pageMargins left="0.31496062992125984" right="0.31496062992125984" top="0.94488188976377963" bottom="0.15748031496062992" header="0" footer="0"/>
      <printOptions horizontalCentered="1"/>
      <pageSetup paperSize="9" scale="75" orientation="landscape" r:id="rId1"/>
    </customSheetView>
  </customSheetViews>
  <mergeCells count="19">
    <mergeCell ref="A11:B11"/>
    <mergeCell ref="L13:N13"/>
    <mergeCell ref="L14:M14"/>
    <mergeCell ref="A1:G1"/>
    <mergeCell ref="L16:M16"/>
    <mergeCell ref="E2:G2"/>
    <mergeCell ref="A15:B15"/>
    <mergeCell ref="L15:M15"/>
    <mergeCell ref="C8:C10"/>
    <mergeCell ref="D8:F10"/>
    <mergeCell ref="L17:M17"/>
    <mergeCell ref="A19:N19"/>
    <mergeCell ref="A20:A21"/>
    <mergeCell ref="B20:C20"/>
    <mergeCell ref="D20:F20"/>
    <mergeCell ref="G20:I20"/>
    <mergeCell ref="N20:N21"/>
    <mergeCell ref="J20:L20"/>
    <mergeCell ref="M20:M21"/>
  </mergeCells>
  <phoneticPr fontId="20" type="noConversion"/>
  <printOptions horizontalCentered="1"/>
  <pageMargins left="0.31496062992125984" right="0.31496062992125984" top="0.94488188976377963" bottom="0.15748031496062992" header="0" footer="0"/>
  <pageSetup paperSize="9" scale="7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17</vt:i4>
      </vt:variant>
    </vt:vector>
  </HeadingPairs>
  <TitlesOfParts>
    <vt:vector size="38" baseType="lpstr">
      <vt:lpstr>%</vt:lpstr>
      <vt:lpstr>суммы</vt:lpstr>
      <vt:lpstr>янв</vt:lpstr>
      <vt:lpstr>фев</vt:lpstr>
      <vt:lpstr>март</vt:lpstr>
      <vt:lpstr>апр</vt:lpstr>
      <vt:lpstr>май</vt:lpstr>
      <vt:lpstr>июнь</vt:lpstr>
      <vt:lpstr>июль</vt:lpstr>
      <vt:lpstr>авг</vt:lpstr>
      <vt:lpstr>сент</vt:lpstr>
      <vt:lpstr>окт</vt:lpstr>
      <vt:lpstr>нояб</vt:lpstr>
      <vt:lpstr>дек</vt:lpstr>
      <vt:lpstr>1 кв</vt:lpstr>
      <vt:lpstr>2 кв</vt:lpstr>
      <vt:lpstr>1 полуг</vt:lpstr>
      <vt:lpstr>3 кв</vt:lpstr>
      <vt:lpstr>9 мес</vt:lpstr>
      <vt:lpstr>4 кв</vt:lpstr>
      <vt:lpstr>год</vt:lpstr>
      <vt:lpstr>'1 кв'!Область_печати</vt:lpstr>
      <vt:lpstr>'1 полуг'!Область_печати</vt:lpstr>
      <vt:lpstr>'3 кв'!Область_печати</vt:lpstr>
      <vt:lpstr>'9 мес'!Область_печати</vt:lpstr>
      <vt:lpstr>авг!Область_печати</vt:lpstr>
      <vt:lpstr>апр!Область_печати</vt:lpstr>
      <vt:lpstr>год!Область_печати</vt:lpstr>
      <vt:lpstr>дек!Область_печати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нояб!Область_печати</vt:lpstr>
      <vt:lpstr>окт!Область_печати</vt:lpstr>
      <vt:lpstr>сент!Область_печати</vt:lpstr>
      <vt:lpstr>фев!Область_печати</vt:lpstr>
      <vt:lpstr>янв!Область_печати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Us409</dc:creator>
  <cp:lastModifiedBy>Пользователь</cp:lastModifiedBy>
  <cp:lastPrinted>2023-12-28T11:19:40Z</cp:lastPrinted>
  <dcterms:created xsi:type="dcterms:W3CDTF">2011-01-31T05:59:24Z</dcterms:created>
  <dcterms:modified xsi:type="dcterms:W3CDTF">2024-01-03T10:05:20Z</dcterms:modified>
</cp:coreProperties>
</file>