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435" tabRatio="772" activeTab="20"/>
  </bookViews>
  <sheets>
    <sheet name="%" sheetId="1" r:id="rId1"/>
    <sheet name="суммы" sheetId="2" r:id="rId2"/>
    <sheet name="янв" sheetId="3" r:id="rId3"/>
    <sheet name="фев" sheetId="4" r:id="rId4"/>
    <sheet name="март" sheetId="5" r:id="rId5"/>
    <sheet name="апр" sheetId="6" r:id="rId6"/>
    <sheet name="май" sheetId="7" r:id="rId7"/>
    <sheet name="июнь" sheetId="8" r:id="rId8"/>
    <sheet name="июль" sheetId="9" r:id="rId9"/>
    <sheet name="авг" sheetId="10" r:id="rId10"/>
    <sheet name="сент" sheetId="11" r:id="rId11"/>
    <sheet name="окт" sheetId="12" r:id="rId12"/>
    <sheet name="нояб" sheetId="13" r:id="rId13"/>
    <sheet name="дек" sheetId="14" r:id="rId14"/>
    <sheet name="1 кв" sheetId="15" r:id="rId15"/>
    <sheet name="2 кв" sheetId="16" r:id="rId16"/>
    <sheet name="1 полуг" sheetId="17" r:id="rId17"/>
    <sheet name="3 кв" sheetId="18" r:id="rId18"/>
    <sheet name="9 мес" sheetId="19" r:id="rId19"/>
    <sheet name="4 кв" sheetId="20" r:id="rId20"/>
    <sheet name="год" sheetId="21" r:id="rId21"/>
  </sheets>
  <definedNames>
    <definedName name="_xlnm.Print_Area" localSheetId="14">'1 кв'!$A$1:$N$47</definedName>
    <definedName name="_xlnm.Print_Area" localSheetId="16">'1 полуг'!$A$1:$N$47</definedName>
    <definedName name="_xlnm.Print_Area" localSheetId="17">'3 кв'!$A$1:$N$47</definedName>
    <definedName name="_xlnm.Print_Area" localSheetId="18">'9 мес'!$A$1:$N$47</definedName>
    <definedName name="_xlnm.Print_Area" localSheetId="9">'авг'!$A$1:$N$47</definedName>
    <definedName name="_xlnm.Print_Area" localSheetId="5">'апр'!$A$1:$N$47</definedName>
    <definedName name="_xlnm.Print_Area" localSheetId="20">'год'!$A$1:$N$47</definedName>
    <definedName name="_xlnm.Print_Area" localSheetId="13">'дек'!$A$1:$N$47</definedName>
    <definedName name="_xlnm.Print_Area" localSheetId="8">'июль'!$A$1:$N$47</definedName>
    <definedName name="_xlnm.Print_Area" localSheetId="7">'июнь'!$A$1:$N$47</definedName>
    <definedName name="_xlnm.Print_Area" localSheetId="6">'май'!$A$1:$N$47</definedName>
    <definedName name="_xlnm.Print_Area" localSheetId="4">'март'!$A$1:$N$47</definedName>
    <definedName name="_xlnm.Print_Area" localSheetId="12">'нояб'!$A$1:$N$47</definedName>
    <definedName name="_xlnm.Print_Area" localSheetId="11">'окт'!$A$1:$N$47</definedName>
    <definedName name="_xlnm.Print_Area" localSheetId="10">'сент'!$A$1:$N$47</definedName>
    <definedName name="_xlnm.Print_Area" localSheetId="3">'фев'!$A$1:$N$47</definedName>
    <definedName name="_xlnm.Print_Area" localSheetId="2">'янв'!$A$1:$N$47</definedName>
  </definedNames>
  <calcPr fullCalcOnLoad="1" refMode="R1C1"/>
</workbook>
</file>

<file path=xl/sharedStrings.xml><?xml version="1.0" encoding="utf-8"?>
<sst xmlns="http://schemas.openxmlformats.org/spreadsheetml/2006/main" count="1341" uniqueCount="102">
  <si>
    <t>Телефон</t>
  </si>
  <si>
    <t>ОБЫЧНЫЕ ГРУППЫ</t>
  </si>
  <si>
    <t>факт</t>
  </si>
  <si>
    <t>% исполнения</t>
  </si>
  <si>
    <t>%    исполнения норм</t>
  </si>
  <si>
    <t>всего</t>
  </si>
  <si>
    <t>мясо</t>
  </si>
  <si>
    <t>птица</t>
  </si>
  <si>
    <t>рыба</t>
  </si>
  <si>
    <t>молоко и кисломолочные продукты</t>
  </si>
  <si>
    <t>творог</t>
  </si>
  <si>
    <t>сметана</t>
  </si>
  <si>
    <t>сыр</t>
  </si>
  <si>
    <t>яйцо (шт)</t>
  </si>
  <si>
    <t>мука</t>
  </si>
  <si>
    <t>крупы,бобовые</t>
  </si>
  <si>
    <t>макароны</t>
  </si>
  <si>
    <t>сахар</t>
  </si>
  <si>
    <t>конд. изд.</t>
  </si>
  <si>
    <t>с/фрукты</t>
  </si>
  <si>
    <t>фрукты</t>
  </si>
  <si>
    <t>соки</t>
  </si>
  <si>
    <t>картофель</t>
  </si>
  <si>
    <t>овощи</t>
  </si>
  <si>
    <t>хлеб ржаной</t>
  </si>
  <si>
    <t>хлеб пшеничный или зерновой</t>
  </si>
  <si>
    <t>Исполнитель</t>
  </si>
  <si>
    <t>ясли</t>
  </si>
  <si>
    <t>Количество детодней, в т.ч.:</t>
  </si>
  <si>
    <t>сад</t>
  </si>
  <si>
    <t>ДОУ №</t>
  </si>
  <si>
    <t>Стоимость питания из 1С</t>
  </si>
  <si>
    <t>Стоимость питания из таблицы</t>
  </si>
  <si>
    <t>Разница (за счет прочих продуктов)</t>
  </si>
  <si>
    <t>План</t>
  </si>
  <si>
    <t>масло сливочное</t>
  </si>
  <si>
    <t>масло растительное</t>
  </si>
  <si>
    <t>Норма на 1 ребенка, кг</t>
  </si>
  <si>
    <t xml:space="preserve">Норма на общее кол-во детодней при 100% выполнении норм, кг.                                                     </t>
  </si>
  <si>
    <t>Фактически  выдано, кг.</t>
  </si>
  <si>
    <t>Средня стоимость 1 детодня, руб.</t>
  </si>
  <si>
    <t>% выполнения норм питания</t>
  </si>
  <si>
    <t>Ясли</t>
  </si>
  <si>
    <t>Сад</t>
  </si>
  <si>
    <t>Общий по учреждению</t>
  </si>
  <si>
    <t>общий</t>
  </si>
  <si>
    <t>Общая стоимость, руб.</t>
  </si>
  <si>
    <t>Средняя цена, руб./кг.</t>
  </si>
  <si>
    <t>Мясные продукты</t>
  </si>
  <si>
    <t>Коэффициент пересчета</t>
  </si>
  <si>
    <t>рыбные консервы</t>
  </si>
  <si>
    <t>молоко сухое</t>
  </si>
  <si>
    <t>молоко сгущеное</t>
  </si>
  <si>
    <t>мясные консервы</t>
  </si>
  <si>
    <t>Итого</t>
  </si>
  <si>
    <t>обычные группы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</si>
  <si>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</si>
  <si>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</si>
  <si>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</si>
  <si>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</si>
  <si>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</si>
  <si>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</si>
  <si>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</si>
  <si>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</si>
  <si>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</si>
  <si>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</si>
  <si>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</si>
  <si>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</si>
  <si>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квартал</t>
  </si>
  <si>
    <t>2 квартал</t>
  </si>
  <si>
    <t>1 полугодие</t>
  </si>
  <si>
    <t>3 квартал</t>
  </si>
  <si>
    <t>9 месяцев</t>
  </si>
  <si>
    <t>4 квартал</t>
  </si>
  <si>
    <t>год</t>
  </si>
  <si>
    <t>года</t>
  </si>
  <si>
    <r>
      <rPr>
        <sz val="14"/>
        <rFont val="Arial Cyr"/>
        <family val="0"/>
      </rPr>
      <t xml:space="preserve">АНАЛИЗ ВЫПОЛНЕНИЯ НОРМ ПИТАНИЯ за </t>
    </r>
    <r>
      <rPr>
        <b/>
        <sz val="14"/>
        <rFont val="Arial Cyr"/>
        <family val="0"/>
      </rPr>
      <t>ЯНВАРЬ</t>
    </r>
  </si>
  <si>
    <r>
      <rPr>
        <sz val="14"/>
        <rFont val="Arial Cyr"/>
        <family val="0"/>
      </rPr>
      <t>АНАЛИЗ ВЫПОЛНЕНИЯ НОРМ ПИТАНИЯ за ФЕВРАЛЬ</t>
    </r>
  </si>
  <si>
    <r>
      <rPr>
        <sz val="14"/>
        <rFont val="Arial Cyr"/>
        <family val="0"/>
      </rPr>
      <t>АНАЛИЗ ВЫПОЛНЕНИЯ НОРМ ПИТАНИЯ за МАРТ</t>
    </r>
  </si>
  <si>
    <r>
      <rPr>
        <sz val="14"/>
        <rFont val="Arial Cyr"/>
        <family val="0"/>
      </rPr>
      <t>АНАЛИЗ ВЫПОЛНЕНИЯ НОРМ ПИТАНИЯ за ИЮЛЬ</t>
    </r>
  </si>
  <si>
    <r>
      <rPr>
        <sz val="14"/>
        <rFont val="Arial Cyr"/>
        <family val="0"/>
      </rPr>
      <t>АНАЛИЗ ВЫПОЛНЕНИЯ НОРМ ПИТАНИЯ за ИЮНЬ</t>
    </r>
  </si>
  <si>
    <r>
      <rPr>
        <sz val="14"/>
        <rFont val="Arial Cyr"/>
        <family val="0"/>
      </rPr>
      <t>АНАЛИЗ ВЫПОЛНЕНИЯ НОРМ ПИТАНИЯ за МАЙ</t>
    </r>
  </si>
  <si>
    <r>
      <rPr>
        <sz val="14"/>
        <rFont val="Arial Cyr"/>
        <family val="0"/>
      </rPr>
      <t>АНАЛИЗ ВЫПОЛНЕНИЯ НОРМ ПИТАНИЯ за АПРЕЛЬ</t>
    </r>
  </si>
  <si>
    <r>
      <rPr>
        <sz val="14"/>
        <rFont val="Arial Cyr"/>
        <family val="0"/>
      </rPr>
      <t>АНАЛИЗ ВЫПОЛНЕНИЯ НОРМ ПИТАНИЯ за СЕНТЯБРЬ</t>
    </r>
  </si>
  <si>
    <r>
      <rPr>
        <sz val="14"/>
        <rFont val="Arial Cyr"/>
        <family val="0"/>
      </rPr>
      <t>АНАЛИЗ ВЫПОЛНЕНИЯ НОРМ ПИТАНИЯ за АВГУСТ</t>
    </r>
  </si>
  <si>
    <r>
      <rPr>
        <sz val="14"/>
        <rFont val="Arial Cyr"/>
        <family val="0"/>
      </rPr>
      <t>АНАЛИЗ ВЫПОЛНЕНИЯ НОРМ ПИТАНИЯ за ОКТЯБРЬ</t>
    </r>
  </si>
  <si>
    <r>
      <rPr>
        <sz val="14"/>
        <rFont val="Arial Cyr"/>
        <family val="0"/>
      </rPr>
      <t>АНАЛИЗ ВЫПОЛНЕНИЯ НОРМ ПИТАНИЯ за НОЯБРЬ</t>
    </r>
  </si>
  <si>
    <r>
      <rPr>
        <sz val="14"/>
        <rFont val="Arial Cyr"/>
        <family val="0"/>
      </rPr>
      <t>АНАЛИЗ ВЫПОЛНЕНИЯ НОРМ ПИТАНИЯ за ДЕКАБРЬ</t>
    </r>
  </si>
  <si>
    <r>
      <rPr>
        <sz val="14"/>
        <rFont val="Arial Cyr"/>
        <family val="0"/>
      </rPr>
      <t>АНАЛИЗ ВЫПОЛНЕНИЯ НОРМ ПИТАНИЯ за 1 КВАРТАЛ</t>
    </r>
  </si>
  <si>
    <r>
      <rPr>
        <sz val="14"/>
        <rFont val="Arial Cyr"/>
        <family val="0"/>
      </rPr>
      <t xml:space="preserve">АНАЛИЗ ВЫПОЛНЕНИЯ НОРМ ПИТАНИЯ за </t>
    </r>
  </si>
  <si>
    <r>
      <rPr>
        <sz val="14"/>
        <rFont val="Arial Cyr"/>
        <family val="0"/>
      </rPr>
      <t>АНАЛИЗ ВЫПОЛНЕНИЯ НОРМ ПИТАНИЯ за 4 КВАРТАЛ</t>
    </r>
  </si>
  <si>
    <r>
      <rPr>
        <sz val="14"/>
        <rFont val="Arial Cyr"/>
        <family val="0"/>
      </rPr>
      <t>АНАЛИЗ ВЫПОЛНЕНИЯ НОРМ ПИТАНИЯ за 9 МЕСЯЦЕВ</t>
    </r>
  </si>
  <si>
    <r>
      <rPr>
        <sz val="14"/>
        <rFont val="Arial Cyr"/>
        <family val="0"/>
      </rPr>
      <t>АНАЛИЗ ВЫПОЛНЕНИЯ НОРМ ПИТАНИЯ за 3 КВАРТАЛ</t>
    </r>
  </si>
  <si>
    <r>
      <rPr>
        <sz val="14"/>
        <rFont val="Arial Cyr"/>
        <family val="0"/>
      </rPr>
      <t>АНАЛИЗ ВЫПОЛНЕНИЯ НОРМ ПИТАНИЯ за 1 ПОЛУГОДИЕ</t>
    </r>
  </si>
  <si>
    <r>
      <rPr>
        <sz val="14"/>
        <rFont val="Arial Cyr"/>
        <family val="0"/>
      </rPr>
      <t>АНАЛИЗ ВЫПОЛНЕНИЯ НОРМ ПИТАНИЯ за 2 КВАРТАЛ</t>
    </r>
  </si>
  <si>
    <t>суммы</t>
  </si>
  <si>
    <t>ддни</t>
  </si>
  <si>
    <t>субпродукты</t>
  </si>
  <si>
    <t>АбдулихсановаО.А.</t>
  </si>
  <si>
    <t>8(351)281-15-24</t>
  </si>
  <si>
    <t>Абдулихсанова О.А.</t>
  </si>
  <si>
    <t>8(351)2811524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</si>
</sst>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_ ;[Red]\-#,##0.00\ "/>
    <numFmt numFmtId="174" formatCode="#,##0.0"/>
    <numFmt numFmtId="175" formatCode="#,##0.000_ ;[Red]\-#,##0.000\ "/>
    <numFmt numFmtId="176" formatCode="0.000"/>
    <numFmt numFmtId="177" formatCode="0.0%"/>
    <numFmt numFmtId="178" formatCode="#,##0.0000"/>
    <numFmt numFmtId="179" formatCode="#,##0.00_ ;\-#,##0.00\ "/>
    <numFmt numFmtId="180" formatCode="_-* #,##0.0000_р_._-;\-* #,##0.0000_р_._-;_-* &quot;-&quot;????_р_._-;_-@_-"/>
    <numFmt numFmtId="181" formatCode="_-* #,##0.000_р_._-;\-* #,##0.000_р_._-;_-* &quot;-&quot;?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#,##0_ ;\-#,##0\ "/>
  </numFmts>
  <fonts count="52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20"/>
      <name val="Arial Cyr"/>
      <family val="2"/>
    </font>
    <font>
      <sz val="10"/>
      <color indexed="20"/>
      <name val="Arial"/>
      <family val="2"/>
    </font>
    <font>
      <b/>
      <sz val="16"/>
      <name val="Arial Cyr"/>
      <family val="0"/>
    </font>
    <font>
      <b/>
      <sz val="11"/>
      <color indexed="20"/>
      <name val="Arial Cyr"/>
      <family val="2"/>
    </font>
    <font>
      <b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lightUp">
        <bgColor indexed="9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lightUp">
        <bgColor indexed="49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7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0" fillId="30" borderId="10" xfId="0" applyFill="1" applyBorder="1" applyAlignment="1" applyProtection="1">
      <alignment vertical="center" wrapText="1"/>
      <protection hidden="1"/>
    </xf>
    <xf numFmtId="0" fontId="0" fillId="31" borderId="10" xfId="0" applyFill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horizontal="right" vertical="center" wrapText="1"/>
      <protection hidden="1"/>
    </xf>
    <xf numFmtId="0" fontId="0" fillId="0" borderId="12" xfId="0" applyFill="1" applyBorder="1" applyAlignment="1" applyProtection="1">
      <alignment vertical="center" wrapText="1"/>
      <protection hidden="1"/>
    </xf>
    <xf numFmtId="0" fontId="0" fillId="0" borderId="13" xfId="0" applyFill="1" applyBorder="1" applyAlignment="1" applyProtection="1">
      <alignment vertical="center" wrapText="1"/>
      <protection hidden="1"/>
    </xf>
    <xf numFmtId="171" fontId="0" fillId="0" borderId="10" xfId="0" applyNumberFormat="1" applyBorder="1" applyAlignment="1" applyProtection="1">
      <alignment horizontal="right"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171" fontId="0" fillId="0" borderId="10" xfId="0" applyNumberFormat="1" applyBorder="1" applyAlignment="1" applyProtection="1">
      <alignment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177" fontId="3" fillId="0" borderId="11" xfId="0" applyNumberFormat="1" applyFont="1" applyBorder="1" applyAlignment="1" applyProtection="1">
      <alignment vertical="center" wrapText="1"/>
      <protection hidden="1"/>
    </xf>
    <xf numFmtId="177" fontId="0" fillId="0" borderId="10" xfId="0" applyNumberFormat="1" applyBorder="1" applyAlignment="1" applyProtection="1">
      <alignment horizontal="center" vertical="center" wrapText="1"/>
      <protection hidden="1"/>
    </xf>
    <xf numFmtId="177" fontId="0" fillId="0" borderId="11" xfId="0" applyNumberForma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177" fontId="4" fillId="32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6" fillId="31" borderId="10" xfId="0" applyFont="1" applyFill="1" applyBorder="1" applyAlignment="1" applyProtection="1">
      <alignment horizontal="center" vertical="center"/>
      <protection hidden="1"/>
    </xf>
    <xf numFmtId="0" fontId="6" fillId="31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NumberFormat="1" applyFont="1" applyFill="1" applyBorder="1" applyAlignment="1" applyProtection="1">
      <alignment/>
      <protection hidden="1"/>
    </xf>
    <xf numFmtId="172" fontId="10" fillId="0" borderId="10" xfId="0" applyNumberFormat="1" applyFont="1" applyFill="1" applyBorder="1" applyAlignment="1" applyProtection="1">
      <alignment horizontal="center"/>
      <protection hidden="1"/>
    </xf>
    <xf numFmtId="172" fontId="7" fillId="31" borderId="10" xfId="0" applyNumberFormat="1" applyFont="1" applyFill="1" applyBorder="1" applyAlignment="1" applyProtection="1">
      <alignment horizontal="center"/>
      <protection hidden="1"/>
    </xf>
    <xf numFmtId="175" fontId="0" fillId="31" borderId="10" xfId="0" applyNumberFormat="1" applyFill="1" applyBorder="1" applyAlignment="1" applyProtection="1">
      <alignment horizontal="center"/>
      <protection hidden="1"/>
    </xf>
    <xf numFmtId="177" fontId="0" fillId="33" borderId="10" xfId="0" applyNumberFormat="1" applyFont="1" applyFill="1" applyBorder="1" applyAlignment="1" applyProtection="1">
      <alignment horizontal="center"/>
      <protection hidden="1"/>
    </xf>
    <xf numFmtId="177" fontId="3" fillId="33" borderId="10" xfId="0" applyNumberFormat="1" applyFont="1" applyFill="1" applyBorder="1" applyAlignment="1" applyProtection="1">
      <alignment horizontal="center"/>
      <protection hidden="1"/>
    </xf>
    <xf numFmtId="4" fontId="0" fillId="33" borderId="10" xfId="0" applyNumberFormat="1" applyFill="1" applyBorder="1" applyAlignment="1" applyProtection="1">
      <alignment horizontal="center"/>
      <protection hidden="1"/>
    </xf>
    <xf numFmtId="172" fontId="10" fillId="34" borderId="10" xfId="0" applyNumberFormat="1" applyFont="1" applyFill="1" applyBorder="1" applyAlignment="1" applyProtection="1">
      <alignment horizontal="center"/>
      <protection hidden="1"/>
    </xf>
    <xf numFmtId="0" fontId="7" fillId="0" borderId="10" xfId="0" applyNumberFormat="1" applyFont="1" applyBorder="1" applyAlignment="1" applyProtection="1">
      <alignment/>
      <protection hidden="1"/>
    </xf>
    <xf numFmtId="0" fontId="7" fillId="0" borderId="10" xfId="0" applyNumberFormat="1" applyFont="1" applyBorder="1" applyAlignment="1" applyProtection="1">
      <alignment wrapText="1"/>
      <protection hidden="1"/>
    </xf>
    <xf numFmtId="0" fontId="8" fillId="0" borderId="10" xfId="0" applyNumberFormat="1" applyFont="1" applyFill="1" applyBorder="1" applyAlignment="1" applyProtection="1">
      <alignment vertical="center" wrapText="1"/>
      <protection hidden="1"/>
    </xf>
    <xf numFmtId="172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2" fillId="31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2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35" borderId="10" xfId="0" applyFill="1" applyBorder="1" applyAlignment="1" applyProtection="1">
      <alignment vertical="center" wrapText="1"/>
      <protection hidden="1" locked="0"/>
    </xf>
    <xf numFmtId="172" fontId="0" fillId="35" borderId="10" xfId="0" applyNumberFormat="1" applyFill="1" applyBorder="1" applyAlignment="1" applyProtection="1">
      <alignment horizontal="center"/>
      <protection hidden="1" locked="0"/>
    </xf>
    <xf numFmtId="4" fontId="0" fillId="35" borderId="10" xfId="0" applyNumberFormat="1" applyFont="1" applyFill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 vertical="center" wrapText="1"/>
      <protection hidden="1"/>
    </xf>
    <xf numFmtId="175" fontId="0" fillId="0" borderId="0" xfId="0" applyNumberFormat="1" applyAlignment="1" applyProtection="1">
      <alignment vertical="center" wrapText="1"/>
      <protection hidden="1"/>
    </xf>
    <xf numFmtId="172" fontId="0" fillId="0" borderId="0" xfId="0" applyNumberFormat="1" applyAlignment="1" applyProtection="1">
      <alignment vertical="center" wrapText="1"/>
      <protection hidden="1"/>
    </xf>
    <xf numFmtId="0" fontId="9" fillId="0" borderId="10" xfId="0" applyNumberFormat="1" applyFont="1" applyBorder="1" applyAlignment="1" applyProtection="1">
      <alignment horizontal="center" wrapText="1"/>
      <protection hidden="1"/>
    </xf>
    <xf numFmtId="172" fontId="14" fillId="36" borderId="10" xfId="0" applyNumberFormat="1" applyFont="1" applyFill="1" applyBorder="1" applyAlignment="1" applyProtection="1">
      <alignment horizontal="center"/>
      <protection hidden="1"/>
    </xf>
    <xf numFmtId="172" fontId="9" fillId="31" borderId="10" xfId="0" applyNumberFormat="1" applyFont="1" applyFill="1" applyBorder="1" applyAlignment="1" applyProtection="1">
      <alignment horizontal="center"/>
      <protection hidden="1"/>
    </xf>
    <xf numFmtId="175" fontId="3" fillId="31" borderId="10" xfId="0" applyNumberFormat="1" applyFont="1" applyFill="1" applyBorder="1" applyAlignment="1" applyProtection="1">
      <alignment horizontal="center"/>
      <protection hidden="1"/>
    </xf>
    <xf numFmtId="0" fontId="3" fillId="31" borderId="10" xfId="0" applyFont="1" applyFill="1" applyBorder="1" applyAlignment="1" applyProtection="1">
      <alignment horizontal="center" vertical="center" wrapText="1"/>
      <protection hidden="1"/>
    </xf>
    <xf numFmtId="177" fontId="3" fillId="0" borderId="11" xfId="0" applyNumberFormat="1" applyFont="1" applyBorder="1" applyAlignment="1" applyProtection="1">
      <alignment horizontal="right" vertical="center" wrapText="1"/>
      <protection hidden="1"/>
    </xf>
    <xf numFmtId="177" fontId="0" fillId="0" borderId="10" xfId="0" applyNumberFormat="1" applyBorder="1" applyAlignment="1" applyProtection="1">
      <alignment horizontal="right" vertical="center" wrapText="1"/>
      <protection hidden="1"/>
    </xf>
    <xf numFmtId="177" fontId="0" fillId="0" borderId="11" xfId="0" applyNumberFormat="1" applyBorder="1" applyAlignment="1" applyProtection="1">
      <alignment horizontal="right" vertical="center" wrapText="1"/>
      <protection hidden="1"/>
    </xf>
    <xf numFmtId="0" fontId="0" fillId="34" borderId="10" xfId="0" applyFill="1" applyBorder="1" applyAlignment="1" applyProtection="1">
      <alignment vertical="center" wrapText="1"/>
      <protection hidden="1"/>
    </xf>
    <xf numFmtId="169" fontId="0" fillId="30" borderId="10" xfId="0" applyNumberFormat="1" applyFill="1" applyBorder="1" applyAlignment="1" applyProtection="1">
      <alignment vertical="center" wrapText="1"/>
      <protection hidden="1"/>
    </xf>
    <xf numFmtId="172" fontId="0" fillId="31" borderId="10" xfId="0" applyNumberFormat="1" applyFill="1" applyBorder="1" applyAlignment="1" applyProtection="1">
      <alignment horizontal="center"/>
      <protection hidden="1"/>
    </xf>
    <xf numFmtId="4" fontId="0" fillId="31" borderId="10" xfId="0" applyNumberFormat="1" applyFont="1" applyFill="1" applyBorder="1" applyAlignment="1" applyProtection="1">
      <alignment horizontal="center"/>
      <protection hidden="1"/>
    </xf>
    <xf numFmtId="172" fontId="3" fillId="31" borderId="10" xfId="0" applyNumberFormat="1" applyFont="1" applyFill="1" applyBorder="1" applyAlignment="1" applyProtection="1">
      <alignment horizontal="center"/>
      <protection hidden="1"/>
    </xf>
    <xf numFmtId="4" fontId="3" fillId="31" borderId="10" xfId="0" applyNumberFormat="1" applyFont="1" applyFill="1" applyBorder="1" applyAlignment="1" applyProtection="1">
      <alignment horizontal="center"/>
      <protection hidden="1"/>
    </xf>
    <xf numFmtId="4" fontId="2" fillId="31" borderId="15" xfId="0" applyNumberFormat="1" applyFont="1" applyFill="1" applyBorder="1" applyAlignment="1" applyProtection="1">
      <alignment horizontal="center" vertical="center" wrapText="1"/>
      <protection hidden="1"/>
    </xf>
    <xf numFmtId="177" fontId="3" fillId="31" borderId="10" xfId="0" applyNumberFormat="1" applyFont="1" applyFill="1" applyBorder="1" applyAlignment="1" applyProtection="1">
      <alignment horizontal="center"/>
      <protection hidden="1"/>
    </xf>
    <xf numFmtId="4" fontId="3" fillId="37" borderId="10" xfId="0" applyNumberFormat="1" applyFont="1" applyFill="1" applyBorder="1" applyAlignment="1" applyProtection="1">
      <alignment horizontal="center"/>
      <protection hidden="1"/>
    </xf>
    <xf numFmtId="177" fontId="2" fillId="31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172" fontId="10" fillId="0" borderId="17" xfId="0" applyNumberFormat="1" applyFont="1" applyFill="1" applyBorder="1" applyAlignment="1" applyProtection="1">
      <alignment horizontal="center"/>
      <protection hidden="1"/>
    </xf>
    <xf numFmtId="172" fontId="11" fillId="0" borderId="11" xfId="0" applyNumberFormat="1" applyFont="1" applyFill="1" applyBorder="1" applyAlignment="1" applyProtection="1">
      <alignment horizontal="center"/>
      <protection hidden="1"/>
    </xf>
    <xf numFmtId="172" fontId="0" fillId="35" borderId="17" xfId="0" applyNumberFormat="1" applyFill="1" applyBorder="1" applyAlignment="1" applyProtection="1">
      <alignment horizontal="center"/>
      <protection locked="0"/>
    </xf>
    <xf numFmtId="4" fontId="0" fillId="35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0" borderId="10" xfId="0" applyFill="1" applyBorder="1" applyAlignment="1" applyProtection="1">
      <alignment vertical="center" wrapText="1"/>
      <protection/>
    </xf>
    <xf numFmtId="0" fontId="0" fillId="31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171" fontId="0" fillId="0" borderId="10" xfId="0" applyNumberForma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177" fontId="3" fillId="0" borderId="11" xfId="0" applyNumberFormat="1" applyFont="1" applyBorder="1" applyAlignment="1" applyProtection="1">
      <alignment vertical="center" wrapText="1"/>
      <protection/>
    </xf>
    <xf numFmtId="175" fontId="0" fillId="0" borderId="0" xfId="0" applyNumberFormat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vertical="center" wrapText="1"/>
      <protection/>
    </xf>
    <xf numFmtId="177" fontId="0" fillId="0" borderId="10" xfId="0" applyNumberFormat="1" applyBorder="1" applyAlignment="1" applyProtection="1">
      <alignment horizontal="center" vertical="center" wrapText="1"/>
      <protection/>
    </xf>
    <xf numFmtId="177" fontId="0" fillId="0" borderId="11" xfId="0" applyNumberForma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177" fontId="4" fillId="32" borderId="16" xfId="0" applyNumberFormat="1" applyFont="1" applyFill="1" applyBorder="1" applyAlignment="1" applyProtection="1">
      <alignment horizontal="center" vertical="center" wrapText="1"/>
      <protection/>
    </xf>
    <xf numFmtId="0" fontId="3" fillId="31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" fillId="31" borderId="10" xfId="0" applyFont="1" applyFill="1" applyBorder="1" applyAlignment="1" applyProtection="1">
      <alignment horizontal="center" vertical="center"/>
      <protection/>
    </xf>
    <xf numFmtId="0" fontId="6" fillId="31" borderId="10" xfId="0" applyFont="1" applyFill="1" applyBorder="1" applyAlignment="1" applyProtection="1">
      <alignment horizontal="center" vertical="center" wrapText="1"/>
      <protection/>
    </xf>
    <xf numFmtId="172" fontId="7" fillId="31" borderId="10" xfId="0" applyNumberFormat="1" applyFont="1" applyFill="1" applyBorder="1" applyAlignment="1" applyProtection="1">
      <alignment horizontal="center"/>
      <protection/>
    </xf>
    <xf numFmtId="175" fontId="0" fillId="31" borderId="10" xfId="0" applyNumberFormat="1" applyFill="1" applyBorder="1" applyAlignment="1" applyProtection="1">
      <alignment horizontal="center"/>
      <protection/>
    </xf>
    <xf numFmtId="177" fontId="0" fillId="33" borderId="10" xfId="0" applyNumberFormat="1" applyFont="1" applyFill="1" applyBorder="1" applyAlignment="1" applyProtection="1">
      <alignment horizontal="center"/>
      <protection/>
    </xf>
    <xf numFmtId="177" fontId="3" fillId="33" borderId="10" xfId="0" applyNumberFormat="1" applyFont="1" applyFill="1" applyBorder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 horizontal="center"/>
      <protection/>
    </xf>
    <xf numFmtId="172" fontId="14" fillId="36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horizontal="center" wrapText="1"/>
      <protection/>
    </xf>
    <xf numFmtId="172" fontId="9" fillId="31" borderId="10" xfId="0" applyNumberFormat="1" applyFont="1" applyFill="1" applyBorder="1" applyAlignment="1" applyProtection="1">
      <alignment horizontal="center"/>
      <protection/>
    </xf>
    <xf numFmtId="172" fontId="3" fillId="31" borderId="10" xfId="0" applyNumberFormat="1" applyFont="1" applyFill="1" applyBorder="1" applyAlignment="1" applyProtection="1">
      <alignment horizontal="center"/>
      <protection/>
    </xf>
    <xf numFmtId="175" fontId="3" fillId="31" borderId="10" xfId="0" applyNumberFormat="1" applyFont="1" applyFill="1" applyBorder="1" applyAlignment="1" applyProtection="1">
      <alignment horizontal="center"/>
      <protection/>
    </xf>
    <xf numFmtId="177" fontId="3" fillId="31" borderId="10" xfId="0" applyNumberFormat="1" applyFont="1" applyFill="1" applyBorder="1" applyAlignment="1" applyProtection="1">
      <alignment horizontal="center"/>
      <protection/>
    </xf>
    <xf numFmtId="4" fontId="3" fillId="31" borderId="10" xfId="0" applyNumberFormat="1" applyFont="1" applyFill="1" applyBorder="1" applyAlignment="1" applyProtection="1">
      <alignment horizontal="center"/>
      <protection/>
    </xf>
    <xf numFmtId="4" fontId="3" fillId="37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172" fontId="13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31" borderId="10" xfId="0" applyNumberFormat="1" applyFont="1" applyFill="1" applyBorder="1" applyAlignment="1" applyProtection="1">
      <alignment horizontal="center" vertical="center" wrapText="1"/>
      <protection/>
    </xf>
    <xf numFmtId="177" fontId="2" fillId="31" borderId="10" xfId="0" applyNumberFormat="1" applyFont="1" applyFill="1" applyBorder="1" applyAlignment="1" applyProtection="1">
      <alignment horizontal="center" vertical="center" wrapText="1"/>
      <protection/>
    </xf>
    <xf numFmtId="4" fontId="2" fillId="31" borderId="15" xfId="0" applyNumberFormat="1" applyFont="1" applyFill="1" applyBorder="1" applyAlignment="1" applyProtection="1">
      <alignment horizontal="center" vertical="center" wrapText="1"/>
      <protection/>
    </xf>
    <xf numFmtId="4" fontId="1" fillId="32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171" fontId="0" fillId="0" borderId="0" xfId="0" applyNumberFormat="1" applyAlignment="1" applyProtection="1">
      <alignment vertical="center" wrapText="1"/>
      <protection hidden="1"/>
    </xf>
    <xf numFmtId="0" fontId="18" fillId="0" borderId="18" xfId="0" applyFont="1" applyBorder="1" applyAlignment="1" applyProtection="1">
      <alignment vertical="center" wrapText="1"/>
      <protection hidden="1"/>
    </xf>
    <xf numFmtId="183" fontId="0" fillId="0" borderId="0" xfId="0" applyNumberFormat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169" fontId="0" fillId="0" borderId="0" xfId="0" applyNumberFormat="1" applyAlignment="1" applyProtection="1">
      <alignment vertical="center" wrapText="1"/>
      <protection hidden="1"/>
    </xf>
    <xf numFmtId="4" fontId="0" fillId="0" borderId="0" xfId="0" applyNumberFormat="1" applyAlignment="1" applyProtection="1">
      <alignment vertical="center" wrapText="1"/>
      <protection hidden="1"/>
    </xf>
    <xf numFmtId="169" fontId="0" fillId="0" borderId="0" xfId="0" applyNumberFormat="1" applyBorder="1" applyAlignment="1" applyProtection="1">
      <alignment vertical="center" wrapText="1"/>
      <protection hidden="1"/>
    </xf>
    <xf numFmtId="171" fontId="0" fillId="0" borderId="0" xfId="0" applyNumberForma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5" fillId="33" borderId="10" xfId="0" applyFont="1" applyFill="1" applyBorder="1" applyAlignment="1" applyProtection="1">
      <alignment vertical="center" wrapText="1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0" fontId="5" fillId="8" borderId="10" xfId="0" applyFont="1" applyFill="1" applyBorder="1" applyAlignment="1" applyProtection="1">
      <alignment vertical="center" wrapText="1"/>
      <protection hidden="1"/>
    </xf>
    <xf numFmtId="0" fontId="0" fillId="8" borderId="10" xfId="0" applyFill="1" applyBorder="1" applyAlignment="1" applyProtection="1">
      <alignment vertical="center" wrapText="1"/>
      <protection hidden="1"/>
    </xf>
    <xf numFmtId="4" fontId="0" fillId="0" borderId="10" xfId="0" applyNumberFormat="1" applyBorder="1" applyAlignment="1" applyProtection="1">
      <alignment vertical="center"/>
      <protection hidden="1"/>
    </xf>
    <xf numFmtId="179" fontId="0" fillId="30" borderId="19" xfId="0" applyNumberFormat="1" applyFill="1" applyBorder="1" applyAlignment="1" applyProtection="1">
      <alignment horizontal="right" vertical="center" wrapText="1"/>
      <protection hidden="1"/>
    </xf>
    <xf numFmtId="2" fontId="0" fillId="30" borderId="20" xfId="0" applyNumberFormat="1" applyFill="1" applyBorder="1" applyAlignment="1" applyProtection="1">
      <alignment horizontal="right" vertical="center" wrapText="1"/>
      <protection hidden="1"/>
    </xf>
    <xf numFmtId="2" fontId="0" fillId="0" borderId="21" xfId="0" applyNumberFormat="1" applyBorder="1" applyAlignment="1" applyProtection="1">
      <alignment horizontal="right" vertical="center" wrapText="1"/>
      <protection hidden="1"/>
    </xf>
    <xf numFmtId="179" fontId="0" fillId="0" borderId="10" xfId="0" applyNumberFormat="1" applyBorder="1" applyAlignment="1" applyProtection="1">
      <alignment vertical="center" wrapText="1"/>
      <protection hidden="1"/>
    </xf>
    <xf numFmtId="179" fontId="0" fillId="35" borderId="19" xfId="0" applyNumberFormat="1" applyFill="1" applyBorder="1" applyAlignment="1" applyProtection="1">
      <alignment horizontal="right" vertical="center" wrapText="1"/>
      <protection hidden="1" locked="0"/>
    </xf>
    <xf numFmtId="179" fontId="0" fillId="0" borderId="20" xfId="0" applyNumberFormat="1" applyBorder="1" applyAlignment="1" applyProtection="1">
      <alignment horizontal="right" vertical="center" wrapText="1"/>
      <protection hidden="1"/>
    </xf>
    <xf numFmtId="179" fontId="0" fillId="0" borderId="21" xfId="0" applyNumberFormat="1" applyBorder="1" applyAlignment="1" applyProtection="1">
      <alignment horizontal="right" vertical="center" wrapText="1"/>
      <protection hidden="1"/>
    </xf>
    <xf numFmtId="179" fontId="0" fillId="0" borderId="10" xfId="0" applyNumberFormat="1" applyBorder="1" applyAlignment="1" applyProtection="1">
      <alignment horizontal="right" vertical="center" wrapText="1"/>
      <protection hidden="1"/>
    </xf>
    <xf numFmtId="179" fontId="0" fillId="35" borderId="19" xfId="0" applyNumberFormat="1" applyFill="1" applyBorder="1" applyAlignment="1" applyProtection="1">
      <alignment horizontal="right" vertical="center" wrapText="1"/>
      <protection locked="0"/>
    </xf>
    <xf numFmtId="179" fontId="0" fillId="0" borderId="20" xfId="0" applyNumberFormat="1" applyBorder="1" applyAlignment="1" applyProtection="1">
      <alignment horizontal="right" vertical="center" wrapText="1"/>
      <protection/>
    </xf>
    <xf numFmtId="179" fontId="0" fillId="0" borderId="21" xfId="0" applyNumberFormat="1" applyBorder="1" applyAlignment="1" applyProtection="1">
      <alignment horizontal="right" vertical="center" wrapText="1"/>
      <protection/>
    </xf>
    <xf numFmtId="179" fontId="0" fillId="0" borderId="10" xfId="0" applyNumberFormat="1" applyBorder="1" applyAlignment="1" applyProtection="1">
      <alignment vertical="center" wrapText="1"/>
      <protection/>
    </xf>
    <xf numFmtId="184" fontId="0" fillId="31" borderId="10" xfId="0" applyNumberFormat="1" applyFill="1" applyBorder="1" applyAlignment="1" applyProtection="1">
      <alignment horizontal="right" vertical="center" wrapText="1"/>
      <protection hidden="1"/>
    </xf>
    <xf numFmtId="184" fontId="0" fillId="30" borderId="10" xfId="0" applyNumberFormat="1" applyFill="1" applyBorder="1" applyAlignment="1" applyProtection="1">
      <alignment horizontal="right" vertical="center" wrapText="1"/>
      <protection hidden="1"/>
    </xf>
    <xf numFmtId="2" fontId="0" fillId="30" borderId="19" xfId="0" applyNumberFormat="1" applyFill="1" applyBorder="1" applyAlignment="1" applyProtection="1">
      <alignment horizontal="right" vertical="center" wrapText="1"/>
      <protection hidden="1"/>
    </xf>
    <xf numFmtId="184" fontId="0" fillId="30" borderId="11" xfId="0" applyNumberFormat="1" applyFill="1" applyBorder="1" applyAlignment="1" applyProtection="1">
      <alignment horizontal="right" vertical="center" wrapText="1"/>
      <protection hidden="1"/>
    </xf>
    <xf numFmtId="4" fontId="0" fillId="30" borderId="10" xfId="0" applyNumberFormat="1" applyFill="1" applyBorder="1" applyAlignment="1" applyProtection="1">
      <alignment horizontal="right" vertical="center" wrapText="1"/>
      <protection hidden="1"/>
    </xf>
    <xf numFmtId="4" fontId="0" fillId="0" borderId="21" xfId="0" applyNumberFormat="1" applyBorder="1" applyAlignment="1" applyProtection="1">
      <alignment horizontal="right" vertical="center" wrapText="1"/>
      <protection hidden="1"/>
    </xf>
    <xf numFmtId="184" fontId="0" fillId="35" borderId="10" xfId="0" applyNumberFormat="1" applyFill="1" applyBorder="1" applyAlignment="1" applyProtection="1">
      <alignment horizontal="right" vertical="center" wrapText="1"/>
      <protection hidden="1" locked="0"/>
    </xf>
    <xf numFmtId="184" fontId="0" fillId="35" borderId="11" xfId="0" applyNumberFormat="1" applyFill="1" applyBorder="1" applyAlignment="1" applyProtection="1">
      <alignment horizontal="right" vertical="center" wrapText="1"/>
      <protection hidden="1" locked="0"/>
    </xf>
    <xf numFmtId="184" fontId="0" fillId="31" borderId="10" xfId="0" applyNumberFormat="1" applyFill="1" applyBorder="1" applyAlignment="1" applyProtection="1">
      <alignment horizontal="right" vertical="center" wrapText="1"/>
      <protection/>
    </xf>
    <xf numFmtId="184" fontId="0" fillId="35" borderId="10" xfId="0" applyNumberFormat="1" applyFill="1" applyBorder="1" applyAlignment="1" applyProtection="1">
      <alignment horizontal="right" vertical="center" wrapText="1"/>
      <protection locked="0"/>
    </xf>
    <xf numFmtId="184" fontId="0" fillId="35" borderId="11" xfId="0" applyNumberFormat="1" applyFill="1" applyBorder="1" applyAlignment="1" applyProtection="1">
      <alignment horizontal="right" vertical="center" wrapText="1"/>
      <protection locked="0"/>
    </xf>
    <xf numFmtId="37" fontId="0" fillId="31" borderId="10" xfId="0" applyNumberFormat="1" applyFill="1" applyBorder="1" applyAlignment="1" applyProtection="1">
      <alignment horizontal="right" vertical="center" wrapText="1"/>
      <protection hidden="1"/>
    </xf>
    <xf numFmtId="37" fontId="0" fillId="35" borderId="10" xfId="0" applyNumberFormat="1" applyFill="1" applyBorder="1" applyAlignment="1" applyProtection="1">
      <alignment horizontal="right" vertical="center" wrapText="1"/>
      <protection hidden="1" locked="0"/>
    </xf>
    <xf numFmtId="37" fontId="0" fillId="35" borderId="11" xfId="0" applyNumberFormat="1" applyFill="1" applyBorder="1" applyAlignment="1" applyProtection="1">
      <alignment horizontal="right" vertical="center" wrapText="1"/>
      <protection hidden="1" locked="0"/>
    </xf>
    <xf numFmtId="9" fontId="0" fillId="0" borderId="10" xfId="0" applyNumberFormat="1" applyBorder="1" applyAlignment="1">
      <alignment/>
    </xf>
    <xf numFmtId="0" fontId="0" fillId="40" borderId="0" xfId="0" applyFill="1" applyBorder="1" applyAlignment="1" applyProtection="1">
      <alignment vertical="center" wrapText="1"/>
      <protection hidden="1"/>
    </xf>
    <xf numFmtId="4" fontId="0" fillId="35" borderId="10" xfId="0" applyNumberFormat="1" applyFont="1" applyFill="1" applyBorder="1" applyAlignment="1" applyProtection="1">
      <alignment horizontal="center"/>
      <protection hidden="1" locked="0"/>
    </xf>
    <xf numFmtId="0" fontId="20" fillId="35" borderId="10" xfId="0" applyFont="1" applyFill="1" applyBorder="1" applyAlignment="1" applyProtection="1">
      <alignment vertical="center" wrapText="1"/>
      <protection hidden="1" locked="0"/>
    </xf>
    <xf numFmtId="172" fontId="11" fillId="0" borderId="10" xfId="0" applyNumberFormat="1" applyFont="1" applyFill="1" applyBorder="1" applyAlignment="1" applyProtection="1">
      <alignment horizontal="center"/>
      <protection hidden="1"/>
    </xf>
    <xf numFmtId="172" fontId="0" fillId="41" borderId="17" xfId="0" applyNumberFormat="1" applyFill="1" applyBorder="1" applyAlignment="1" applyProtection="1">
      <alignment horizontal="center"/>
      <protection locked="0"/>
    </xf>
    <xf numFmtId="4" fontId="0" fillId="41" borderId="17" xfId="0" applyNumberFormat="1" applyFont="1" applyFill="1" applyBorder="1" applyAlignment="1" applyProtection="1">
      <alignment horizontal="center"/>
      <protection locked="0"/>
    </xf>
    <xf numFmtId="4" fontId="0" fillId="35" borderId="17" xfId="0" applyNumberFormat="1" applyFont="1" applyFill="1" applyBorder="1" applyAlignment="1" applyProtection="1">
      <alignment horizontal="center"/>
      <protection locked="0"/>
    </xf>
    <xf numFmtId="172" fontId="0" fillId="41" borderId="10" xfId="0" applyNumberFormat="1" applyFill="1" applyBorder="1" applyAlignment="1" applyProtection="1">
      <alignment horizontal="center"/>
      <protection hidden="1" locked="0"/>
    </xf>
    <xf numFmtId="4" fontId="0" fillId="41" borderId="10" xfId="0" applyNumberFormat="1" applyFont="1" applyFill="1" applyBorder="1" applyAlignment="1" applyProtection="1">
      <alignment horizontal="center"/>
      <protection hidden="1" locked="0"/>
    </xf>
    <xf numFmtId="0" fontId="7" fillId="40" borderId="10" xfId="0" applyNumberFormat="1" applyFont="1" applyFill="1" applyBorder="1" applyAlignment="1" applyProtection="1">
      <alignment/>
      <protection hidden="1"/>
    </xf>
    <xf numFmtId="0" fontId="7" fillId="40" borderId="10" xfId="0" applyNumberFormat="1" applyFont="1" applyFill="1" applyBorder="1" applyAlignment="1" applyProtection="1">
      <alignment wrapText="1"/>
      <protection hidden="1"/>
    </xf>
    <xf numFmtId="4" fontId="0" fillId="31" borderId="10" xfId="0" applyNumberFormat="1" applyFill="1" applyBorder="1" applyAlignment="1" applyProtection="1">
      <alignment horizontal="center" vertical="center" wrapText="1"/>
      <protection hidden="1"/>
    </xf>
    <xf numFmtId="4" fontId="0" fillId="31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1" borderId="10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0" fillId="31" borderId="17" xfId="0" applyFill="1" applyBorder="1" applyAlignment="1" applyProtection="1">
      <alignment horizontal="center" vertical="center" wrapText="1"/>
      <protection hidden="1"/>
    </xf>
    <xf numFmtId="0" fontId="3" fillId="31" borderId="10" xfId="0" applyFont="1" applyFill="1" applyBorder="1" applyAlignment="1" applyProtection="1">
      <alignment horizontal="center" vertical="center" wrapText="1"/>
      <protection hidden="1"/>
    </xf>
    <xf numFmtId="0" fontId="3" fillId="31" borderId="22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12" fillId="30" borderId="23" xfId="0" applyFont="1" applyFill="1" applyBorder="1" applyAlignment="1" applyProtection="1">
      <alignment horizontal="center" vertical="center" wrapText="1"/>
      <protection hidden="1"/>
    </xf>
    <xf numFmtId="0" fontId="12" fillId="30" borderId="0" xfId="0" applyFont="1" applyFill="1" applyBorder="1" applyAlignment="1" applyProtection="1">
      <alignment horizontal="center" vertical="center" wrapText="1"/>
      <protection hidden="1"/>
    </xf>
    <xf numFmtId="0" fontId="0" fillId="35" borderId="10" xfId="0" applyFill="1" applyBorder="1" applyAlignment="1" applyProtection="1">
      <alignment horizontal="center" vertical="center" wrapText="1"/>
      <protection hidden="1"/>
    </xf>
    <xf numFmtId="2" fontId="3" fillId="31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31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1" borderId="10" xfId="0" applyFont="1" applyFill="1" applyBorder="1" applyAlignment="1" applyProtection="1">
      <alignment horizontal="center" vertical="center" wrapText="1"/>
      <protection hidden="1"/>
    </xf>
    <xf numFmtId="0" fontId="3" fillId="31" borderId="10" xfId="0" applyFont="1" applyFill="1" applyBorder="1" applyAlignment="1" applyProtection="1">
      <alignment horizontal="center" vertical="center" wrapText="1"/>
      <protection/>
    </xf>
    <xf numFmtId="2" fontId="3" fillId="31" borderId="10" xfId="0" applyNumberFormat="1" applyFont="1" applyFill="1" applyBorder="1" applyAlignment="1" applyProtection="1">
      <alignment horizontal="center" vertical="center" wrapText="1"/>
      <protection/>
    </xf>
    <xf numFmtId="0" fontId="12" fillId="30" borderId="23" xfId="0" applyFont="1" applyFill="1" applyBorder="1" applyAlignment="1" applyProtection="1">
      <alignment horizontal="center" vertical="center" wrapText="1"/>
      <protection/>
    </xf>
    <xf numFmtId="0" fontId="12" fillId="30" borderId="0" xfId="0" applyFont="1" applyFill="1" applyBorder="1" applyAlignment="1" applyProtection="1">
      <alignment horizontal="center" vertical="center" wrapText="1"/>
      <protection/>
    </xf>
    <xf numFmtId="0" fontId="3" fillId="31" borderId="22" xfId="0" applyFont="1" applyFill="1" applyBorder="1" applyAlignment="1" applyProtection="1">
      <alignment horizontal="center" vertical="center" wrapText="1"/>
      <protection/>
    </xf>
    <xf numFmtId="4" fontId="0" fillId="31" borderId="10" xfId="0" applyNumberFormat="1" applyFill="1" applyBorder="1" applyAlignment="1" applyProtection="1">
      <alignment horizontal="center" vertical="center" wrapText="1"/>
      <protection/>
    </xf>
    <xf numFmtId="4" fontId="0" fillId="31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" fontId="5" fillId="31" borderId="10" xfId="0" applyNumberFormat="1" applyFont="1" applyFill="1" applyBorder="1" applyAlignment="1" applyProtection="1">
      <alignment horizontal="center" vertical="center" wrapText="1"/>
      <protection/>
    </xf>
    <xf numFmtId="0" fontId="0" fillId="31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1" borderId="17" xfId="0" applyFill="1" applyBorder="1" applyAlignment="1" applyProtection="1">
      <alignment horizontal="center" vertical="center" wrapText="1"/>
      <protection/>
    </xf>
    <xf numFmtId="0" fontId="0" fillId="31" borderId="10" xfId="0" applyFill="1" applyBorder="1" applyAlignment="1" applyProtection="1">
      <alignment horizontal="center" vertical="center" wrapText="1"/>
      <protection/>
    </xf>
    <xf numFmtId="171" fontId="0" fillId="0" borderId="0" xfId="0" applyNumberFormat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1D1D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14.875" style="0" customWidth="1"/>
  </cols>
  <sheetData>
    <row r="1" spans="1:2" ht="21" customHeight="1">
      <c r="A1" s="121" t="s">
        <v>56</v>
      </c>
      <c r="B1" s="154">
        <f>+янв!B18</f>
        <v>0.9662997394289127</v>
      </c>
    </row>
    <row r="2" spans="1:2" ht="21" customHeight="1">
      <c r="A2" s="121" t="s">
        <v>57</v>
      </c>
      <c r="B2" s="154">
        <f>+фев!B18</f>
        <v>0.9770536960936308</v>
      </c>
    </row>
    <row r="3" spans="1:2" ht="21" customHeight="1">
      <c r="A3" s="121" t="s">
        <v>58</v>
      </c>
      <c r="B3" s="154">
        <f>+март!B18</f>
        <v>0.9550904665296778</v>
      </c>
    </row>
    <row r="4" spans="1:2" ht="21" customHeight="1">
      <c r="A4" s="121" t="s">
        <v>59</v>
      </c>
      <c r="B4" s="154">
        <f>+апр!B18</f>
        <v>0.9693284186207876</v>
      </c>
    </row>
    <row r="5" spans="1:2" ht="21" customHeight="1">
      <c r="A5" s="121" t="s">
        <v>60</v>
      </c>
      <c r="B5" s="154">
        <f>+май!B18</f>
        <v>0.9904699640669179</v>
      </c>
    </row>
    <row r="6" spans="1:2" ht="21" customHeight="1">
      <c r="A6" s="121" t="s">
        <v>61</v>
      </c>
      <c r="B6" s="154">
        <f>+июнь!B18</f>
        <v>0</v>
      </c>
    </row>
    <row r="7" spans="1:2" ht="21" customHeight="1">
      <c r="A7" s="121" t="s">
        <v>62</v>
      </c>
      <c r="B7" s="154">
        <f>+июль!B18</f>
        <v>0</v>
      </c>
    </row>
    <row r="8" spans="1:2" ht="21" customHeight="1">
      <c r="A8" s="121" t="s">
        <v>63</v>
      </c>
      <c r="B8" s="154">
        <f>+авг!B18</f>
        <v>0</v>
      </c>
    </row>
    <row r="9" spans="1:2" ht="21" customHeight="1">
      <c r="A9" s="121" t="s">
        <v>64</v>
      </c>
      <c r="B9" s="154">
        <f>+сент!B18</f>
        <v>0</v>
      </c>
    </row>
    <row r="10" spans="1:2" ht="21" customHeight="1">
      <c r="A10" s="121" t="s">
        <v>65</v>
      </c>
      <c r="B10" s="154">
        <f>+окт!B18</f>
        <v>0</v>
      </c>
    </row>
    <row r="11" spans="1:2" ht="21" customHeight="1">
      <c r="A11" s="121" t="s">
        <v>66</v>
      </c>
      <c r="B11" s="154">
        <f>+нояб!B18</f>
        <v>0</v>
      </c>
    </row>
    <row r="12" spans="1:2" ht="21" customHeight="1">
      <c r="A12" s="121" t="s">
        <v>67</v>
      </c>
      <c r="B12" s="154">
        <f>+дек!B18</f>
        <v>0</v>
      </c>
    </row>
    <row r="13" spans="1:2" ht="21" customHeight="1">
      <c r="A13" s="122" t="s">
        <v>68</v>
      </c>
      <c r="B13" s="154">
        <f>+'1 кв'!B18</f>
        <v>0.965230841903819</v>
      </c>
    </row>
    <row r="14" spans="1:2" ht="21" customHeight="1">
      <c r="A14" s="122" t="s">
        <v>69</v>
      </c>
      <c r="B14" s="154">
        <f>+'2 кв'!B18</f>
        <v>0.9788289841800355</v>
      </c>
    </row>
    <row r="15" spans="1:2" ht="21" customHeight="1">
      <c r="A15" s="122" t="s">
        <v>70</v>
      </c>
      <c r="B15" s="154">
        <f>+'1 полуг'!B18</f>
        <v>0.9708072727665653</v>
      </c>
    </row>
    <row r="16" spans="1:2" ht="21" customHeight="1">
      <c r="A16" s="122" t="s">
        <v>71</v>
      </c>
      <c r="B16" s="154">
        <f>+'3 кв'!B18</f>
        <v>0</v>
      </c>
    </row>
    <row r="17" spans="1:2" ht="21" customHeight="1">
      <c r="A17" s="122" t="s">
        <v>72</v>
      </c>
      <c r="B17" s="154">
        <f>+'9 мес'!B18</f>
        <v>0.9708072727665653</v>
      </c>
    </row>
    <row r="18" spans="1:2" ht="21" customHeight="1">
      <c r="A18" s="122" t="s">
        <v>73</v>
      </c>
      <c r="B18" s="154">
        <f>+'4 кв'!B18</f>
        <v>0</v>
      </c>
    </row>
    <row r="19" spans="1:2" ht="21" customHeight="1">
      <c r="A19" s="122" t="s">
        <v>74</v>
      </c>
      <c r="B19" s="154">
        <f>+год!B18</f>
        <v>0.9708072727665653</v>
      </c>
    </row>
  </sheetData>
  <sheetProtection password="CC53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zoomScalePageLayoutView="0" workbookViewId="0" topLeftCell="A1">
      <selection activeCell="B13" sqref="B13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76" t="s">
        <v>84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157"/>
      <c r="E2" s="169" t="s">
        <v>55</v>
      </c>
      <c r="F2" s="169"/>
      <c r="G2" s="169"/>
    </row>
    <row r="3" spans="1:2" ht="12.75">
      <c r="A3" s="3" t="s">
        <v>0</v>
      </c>
      <c r="B3" s="38"/>
    </row>
    <row r="4" spans="1:2" ht="12.75">
      <c r="A4" s="4" t="s">
        <v>30</v>
      </c>
      <c r="B4" s="38"/>
    </row>
    <row r="5" spans="1:2" ht="12.75">
      <c r="A5" s="5" t="s">
        <v>28</v>
      </c>
      <c r="B5" s="140">
        <f>B6+B7</f>
        <v>0</v>
      </c>
    </row>
    <row r="6" spans="1:2" ht="12.75">
      <c r="A6" s="6" t="s">
        <v>27</v>
      </c>
      <c r="B6" s="146"/>
    </row>
    <row r="7" spans="1:2" ht="13.5" thickBot="1">
      <c r="A7" s="7" t="s">
        <v>29</v>
      </c>
      <c r="B7" s="147"/>
    </row>
    <row r="8" spans="1:6" ht="12.75">
      <c r="A8" s="8" t="s">
        <v>31</v>
      </c>
      <c r="B8" s="132"/>
      <c r="C8" s="170"/>
      <c r="D8" s="174"/>
      <c r="E8" s="169"/>
      <c r="F8" s="169"/>
    </row>
    <row r="9" spans="1:6" ht="12.75">
      <c r="A9" s="9" t="s">
        <v>32</v>
      </c>
      <c r="B9" s="133">
        <f>M45</f>
        <v>0</v>
      </c>
      <c r="C9" s="170"/>
      <c r="D9" s="174"/>
      <c r="E9" s="169"/>
      <c r="F9" s="169"/>
    </row>
    <row r="10" spans="1:8" ht="13.5" thickBot="1">
      <c r="A10" s="11" t="s">
        <v>33</v>
      </c>
      <c r="B10" s="134">
        <f>B8-B9</f>
        <v>0</v>
      </c>
      <c r="C10" s="170"/>
      <c r="D10" s="174"/>
      <c r="E10" s="169"/>
      <c r="F10" s="169"/>
      <c r="H10" s="111"/>
    </row>
    <row r="11" spans="1:14" ht="12.75">
      <c r="A11" s="171" t="s">
        <v>40</v>
      </c>
      <c r="B11" s="171"/>
      <c r="C11" s="12"/>
      <c r="N11" s="111"/>
    </row>
    <row r="12" spans="1:3" ht="12.75">
      <c r="A12" s="3" t="s">
        <v>34</v>
      </c>
      <c r="B12" s="13">
        <v>121.5</v>
      </c>
      <c r="C12" s="12"/>
    </row>
    <row r="13" spans="1:14" ht="12.75" customHeight="1">
      <c r="A13" s="3" t="s">
        <v>2</v>
      </c>
      <c r="B13" s="131">
        <f>IF(M45&gt;0,B8/B5,0)</f>
        <v>0</v>
      </c>
      <c r="C13" s="12"/>
      <c r="L13" s="179" t="s">
        <v>49</v>
      </c>
      <c r="M13" s="179"/>
      <c r="N13" s="179"/>
    </row>
    <row r="14" spans="1:14" ht="12.75">
      <c r="A14" s="14" t="s">
        <v>3</v>
      </c>
      <c r="B14" s="15">
        <f>B13/B12</f>
        <v>0</v>
      </c>
      <c r="E14" s="42"/>
      <c r="L14" s="175" t="s">
        <v>50</v>
      </c>
      <c r="M14" s="175"/>
      <c r="N14" s="41">
        <v>2</v>
      </c>
    </row>
    <row r="15" spans="1:14" ht="12.75">
      <c r="A15" s="168" t="s">
        <v>41</v>
      </c>
      <c r="B15" s="168"/>
      <c r="C15" s="12"/>
      <c r="E15" s="43"/>
      <c r="L15" s="175" t="s">
        <v>53</v>
      </c>
      <c r="M15" s="175"/>
      <c r="N15" s="41">
        <v>1.25</v>
      </c>
    </row>
    <row r="16" spans="1:14" ht="12.75">
      <c r="A16" s="3" t="s">
        <v>42</v>
      </c>
      <c r="B16" s="16">
        <f>J45</f>
        <v>0</v>
      </c>
      <c r="C16" s="12"/>
      <c r="L16" s="175" t="s">
        <v>52</v>
      </c>
      <c r="M16" s="175"/>
      <c r="N16" s="41">
        <v>2.63</v>
      </c>
    </row>
    <row r="17" spans="1:14" ht="13.5" thickBot="1">
      <c r="A17" s="3" t="s">
        <v>43</v>
      </c>
      <c r="B17" s="17">
        <f>K45</f>
        <v>0</v>
      </c>
      <c r="C17" s="12"/>
      <c r="L17" s="175" t="s">
        <v>51</v>
      </c>
      <c r="M17" s="175"/>
      <c r="N17" s="41">
        <v>8.33</v>
      </c>
    </row>
    <row r="18" spans="1:3" ht="18.75" thickBot="1">
      <c r="A18" s="18" t="s">
        <v>44</v>
      </c>
      <c r="B18" s="19">
        <f>L45</f>
        <v>0</v>
      </c>
      <c r="C18" s="12"/>
    </row>
    <row r="19" spans="1:14" ht="18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39" customHeight="1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0</v>
      </c>
      <c r="E22" s="25">
        <f>B7*C22</f>
        <v>0</v>
      </c>
      <c r="F22" s="25">
        <f>D22+E22</f>
        <v>0</v>
      </c>
      <c r="G22" s="39"/>
      <c r="H22" s="39"/>
      <c r="I22" s="26">
        <f>G22+H22</f>
        <v>0</v>
      </c>
      <c r="J22" s="27">
        <f>IF(D22&gt;0,G22/D22,0)</f>
        <v>0</v>
      </c>
      <c r="K22" s="27">
        <f>IF(E22&gt;0,H22/E22,0)</f>
        <v>0</v>
      </c>
      <c r="L22" s="28">
        <f>IF(I22&gt;0,I22/F22,0)</f>
        <v>0</v>
      </c>
      <c r="M22" s="40"/>
      <c r="N22" s="29">
        <f>IF(I22&gt;0,M22/I22,0)</f>
        <v>0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0</v>
      </c>
      <c r="E23" s="25">
        <f>B7*C23</f>
        <v>0</v>
      </c>
      <c r="F23" s="25">
        <f aca="true" t="shared" si="0" ref="F23:F43">D23+E23</f>
        <v>0</v>
      </c>
      <c r="G23" s="39"/>
      <c r="H23" s="39"/>
      <c r="I23" s="26">
        <f aca="true" t="shared" si="1" ref="I23:I43">G23+H23</f>
        <v>0</v>
      </c>
      <c r="J23" s="27">
        <f aca="true" t="shared" si="2" ref="J23:L44">IF(D23&gt;0,G23/D23,0)</f>
        <v>0</v>
      </c>
      <c r="K23" s="27">
        <f t="shared" si="2"/>
        <v>0</v>
      </c>
      <c r="L23" s="28">
        <f t="shared" si="2"/>
        <v>0</v>
      </c>
      <c r="M23" s="40"/>
      <c r="N23" s="29">
        <f aca="true" t="shared" si="3" ref="N23:N43">IF(I23&gt;0,M23/I23,0)</f>
        <v>0</v>
      </c>
    </row>
    <row r="24" spans="1:14" ht="12.75">
      <c r="A24" s="23" t="s">
        <v>97</v>
      </c>
      <c r="B24" s="158">
        <v>0.02</v>
      </c>
      <c r="C24" s="63">
        <v>0.025</v>
      </c>
      <c r="D24" s="25">
        <f>B6*B24</f>
        <v>0</v>
      </c>
      <c r="E24" s="25">
        <f>B7*C24</f>
        <v>0</v>
      </c>
      <c r="F24" s="25">
        <f>D24+E24</f>
        <v>0</v>
      </c>
      <c r="G24" s="39"/>
      <c r="H24" s="39"/>
      <c r="I24" s="26">
        <f>G24+H24</f>
        <v>0</v>
      </c>
      <c r="J24" s="27">
        <f>IF(D24&gt;0,G24/D24,0)</f>
        <v>0</v>
      </c>
      <c r="K24" s="27">
        <f>IF(E24&gt;0,H24/E24,0)</f>
        <v>0</v>
      </c>
      <c r="L24" s="28">
        <f>IF(F24&gt;0,I24/F24,0)</f>
        <v>0</v>
      </c>
      <c r="M24" s="40"/>
      <c r="N24" s="29">
        <f>IF(I24&gt;0,M24/I24,0)</f>
        <v>0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0</v>
      </c>
      <c r="E25" s="25">
        <f>B7*C25</f>
        <v>0</v>
      </c>
      <c r="F25" s="25">
        <f t="shared" si="0"/>
        <v>0</v>
      </c>
      <c r="G25" s="39"/>
      <c r="H25" s="39"/>
      <c r="I25" s="26">
        <f t="shared" si="1"/>
        <v>0</v>
      </c>
      <c r="J25" s="27">
        <f t="shared" si="2"/>
        <v>0</v>
      </c>
      <c r="K25" s="27">
        <f t="shared" si="2"/>
        <v>0</v>
      </c>
      <c r="L25" s="28">
        <f t="shared" si="2"/>
        <v>0</v>
      </c>
      <c r="M25" s="40"/>
      <c r="N25" s="29">
        <f t="shared" si="3"/>
        <v>0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0</v>
      </c>
      <c r="E26" s="25">
        <f>B7*C26</f>
        <v>0</v>
      </c>
      <c r="F26" s="25">
        <f t="shared" si="0"/>
        <v>0</v>
      </c>
      <c r="G26" s="39"/>
      <c r="H26" s="39"/>
      <c r="I26" s="26">
        <f t="shared" si="1"/>
        <v>0</v>
      </c>
      <c r="J26" s="27">
        <f t="shared" si="2"/>
        <v>0</v>
      </c>
      <c r="K26" s="27">
        <f t="shared" si="2"/>
        <v>0</v>
      </c>
      <c r="L26" s="28">
        <f t="shared" si="2"/>
        <v>0</v>
      </c>
      <c r="M26" s="40"/>
      <c r="N26" s="29">
        <f t="shared" si="3"/>
        <v>0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0</v>
      </c>
      <c r="E27" s="25">
        <f>B7*C27</f>
        <v>0</v>
      </c>
      <c r="F27" s="25">
        <f t="shared" si="0"/>
        <v>0</v>
      </c>
      <c r="G27" s="39"/>
      <c r="H27" s="39"/>
      <c r="I27" s="26">
        <f t="shared" si="1"/>
        <v>0</v>
      </c>
      <c r="J27" s="27">
        <f t="shared" si="2"/>
        <v>0</v>
      </c>
      <c r="K27" s="27">
        <f t="shared" si="2"/>
        <v>0</v>
      </c>
      <c r="L27" s="28">
        <f t="shared" si="2"/>
        <v>0</v>
      </c>
      <c r="M27" s="40"/>
      <c r="N27" s="29">
        <f t="shared" si="3"/>
        <v>0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0</v>
      </c>
      <c r="E28" s="25">
        <f>B7*C28</f>
        <v>0</v>
      </c>
      <c r="F28" s="25">
        <f t="shared" si="0"/>
        <v>0</v>
      </c>
      <c r="G28" s="39"/>
      <c r="H28" s="39"/>
      <c r="I28" s="26">
        <f t="shared" si="1"/>
        <v>0</v>
      </c>
      <c r="J28" s="27">
        <f t="shared" si="2"/>
        <v>0</v>
      </c>
      <c r="K28" s="27">
        <f t="shared" si="2"/>
        <v>0</v>
      </c>
      <c r="L28" s="28">
        <f t="shared" si="2"/>
        <v>0</v>
      </c>
      <c r="M28" s="40"/>
      <c r="N28" s="29">
        <f t="shared" si="3"/>
        <v>0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0</v>
      </c>
      <c r="E29" s="25">
        <f>B7*C29</f>
        <v>0</v>
      </c>
      <c r="F29" s="25">
        <f t="shared" si="0"/>
        <v>0</v>
      </c>
      <c r="G29" s="39"/>
      <c r="H29" s="39"/>
      <c r="I29" s="26">
        <f t="shared" si="1"/>
        <v>0</v>
      </c>
      <c r="J29" s="27">
        <f t="shared" si="2"/>
        <v>0</v>
      </c>
      <c r="K29" s="27">
        <f t="shared" si="2"/>
        <v>0</v>
      </c>
      <c r="L29" s="28">
        <f t="shared" si="2"/>
        <v>0</v>
      </c>
      <c r="M29" s="40"/>
      <c r="N29" s="29">
        <f t="shared" si="3"/>
        <v>0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0</v>
      </c>
      <c r="E30" s="25">
        <f>B7*C30</f>
        <v>0</v>
      </c>
      <c r="F30" s="25">
        <f t="shared" si="0"/>
        <v>0</v>
      </c>
      <c r="G30" s="39"/>
      <c r="H30" s="39"/>
      <c r="I30" s="26">
        <f t="shared" si="1"/>
        <v>0</v>
      </c>
      <c r="J30" s="27">
        <f t="shared" si="2"/>
        <v>0</v>
      </c>
      <c r="K30" s="27">
        <f t="shared" si="2"/>
        <v>0</v>
      </c>
      <c r="L30" s="28">
        <f t="shared" si="2"/>
        <v>0</v>
      </c>
      <c r="M30" s="40"/>
      <c r="N30" s="29">
        <f t="shared" si="3"/>
        <v>0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0</v>
      </c>
      <c r="E31" s="25">
        <f>B7*C31</f>
        <v>0</v>
      </c>
      <c r="F31" s="25">
        <f t="shared" si="0"/>
        <v>0</v>
      </c>
      <c r="G31" s="39"/>
      <c r="H31" s="39"/>
      <c r="I31" s="26">
        <f t="shared" si="1"/>
        <v>0</v>
      </c>
      <c r="J31" s="27">
        <f t="shared" si="2"/>
        <v>0</v>
      </c>
      <c r="K31" s="27">
        <f t="shared" si="2"/>
        <v>0</v>
      </c>
      <c r="L31" s="28">
        <f t="shared" si="2"/>
        <v>0</v>
      </c>
      <c r="M31" s="40"/>
      <c r="N31" s="29">
        <f t="shared" si="3"/>
        <v>0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0</v>
      </c>
      <c r="E32" s="25">
        <f>B7*C32</f>
        <v>0</v>
      </c>
      <c r="F32" s="25">
        <f t="shared" si="0"/>
        <v>0</v>
      </c>
      <c r="G32" s="39"/>
      <c r="H32" s="39"/>
      <c r="I32" s="26">
        <f t="shared" si="1"/>
        <v>0</v>
      </c>
      <c r="J32" s="27">
        <f t="shared" si="2"/>
        <v>0</v>
      </c>
      <c r="K32" s="27">
        <f t="shared" si="2"/>
        <v>0</v>
      </c>
      <c r="L32" s="28">
        <f t="shared" si="2"/>
        <v>0</v>
      </c>
      <c r="M32" s="40"/>
      <c r="N32" s="29">
        <f t="shared" si="3"/>
        <v>0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0</v>
      </c>
      <c r="E33" s="25">
        <f>B7*C33</f>
        <v>0</v>
      </c>
      <c r="F33" s="25">
        <f t="shared" si="0"/>
        <v>0</v>
      </c>
      <c r="G33" s="39"/>
      <c r="H33" s="39"/>
      <c r="I33" s="26">
        <f t="shared" si="1"/>
        <v>0</v>
      </c>
      <c r="J33" s="27">
        <f t="shared" si="2"/>
        <v>0</v>
      </c>
      <c r="K33" s="27">
        <f t="shared" si="2"/>
        <v>0</v>
      </c>
      <c r="L33" s="28">
        <f t="shared" si="2"/>
        <v>0</v>
      </c>
      <c r="M33" s="40"/>
      <c r="N33" s="29">
        <f t="shared" si="3"/>
        <v>0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0</v>
      </c>
      <c r="E34" s="25">
        <f>B7*C34</f>
        <v>0</v>
      </c>
      <c r="F34" s="25">
        <f t="shared" si="0"/>
        <v>0</v>
      </c>
      <c r="G34" s="39"/>
      <c r="H34" s="39"/>
      <c r="I34" s="26">
        <f t="shared" si="1"/>
        <v>0</v>
      </c>
      <c r="J34" s="27">
        <f t="shared" si="2"/>
        <v>0</v>
      </c>
      <c r="K34" s="27">
        <f t="shared" si="2"/>
        <v>0</v>
      </c>
      <c r="L34" s="28">
        <f t="shared" si="2"/>
        <v>0</v>
      </c>
      <c r="M34" s="40"/>
      <c r="N34" s="29">
        <f t="shared" si="3"/>
        <v>0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0</v>
      </c>
      <c r="E35" s="25">
        <f>B7*C35</f>
        <v>0</v>
      </c>
      <c r="F35" s="25">
        <f t="shared" si="0"/>
        <v>0</v>
      </c>
      <c r="G35" s="39"/>
      <c r="H35" s="39"/>
      <c r="I35" s="26">
        <f t="shared" si="1"/>
        <v>0</v>
      </c>
      <c r="J35" s="27">
        <f t="shared" si="2"/>
        <v>0</v>
      </c>
      <c r="K35" s="27">
        <f t="shared" si="2"/>
        <v>0</v>
      </c>
      <c r="L35" s="28">
        <f t="shared" si="2"/>
        <v>0</v>
      </c>
      <c r="M35" s="40"/>
      <c r="N35" s="29">
        <f t="shared" si="3"/>
        <v>0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0</v>
      </c>
      <c r="E36" s="25">
        <f>B7*C36</f>
        <v>0</v>
      </c>
      <c r="F36" s="25">
        <f t="shared" si="0"/>
        <v>0</v>
      </c>
      <c r="G36" s="39"/>
      <c r="H36" s="39"/>
      <c r="I36" s="26">
        <f t="shared" si="1"/>
        <v>0</v>
      </c>
      <c r="J36" s="27">
        <f t="shared" si="2"/>
        <v>0</v>
      </c>
      <c r="K36" s="27">
        <f t="shared" si="2"/>
        <v>0</v>
      </c>
      <c r="L36" s="28">
        <f t="shared" si="2"/>
        <v>0</v>
      </c>
      <c r="M36" s="40"/>
      <c r="N36" s="29">
        <f t="shared" si="3"/>
        <v>0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0</v>
      </c>
      <c r="E37" s="25">
        <f>B7*C37</f>
        <v>0</v>
      </c>
      <c r="F37" s="25">
        <f t="shared" si="0"/>
        <v>0</v>
      </c>
      <c r="G37" s="39"/>
      <c r="H37" s="39"/>
      <c r="I37" s="26">
        <f t="shared" si="1"/>
        <v>0</v>
      </c>
      <c r="J37" s="27">
        <f t="shared" si="2"/>
        <v>0</v>
      </c>
      <c r="K37" s="27">
        <f t="shared" si="2"/>
        <v>0</v>
      </c>
      <c r="L37" s="28">
        <f t="shared" si="2"/>
        <v>0</v>
      </c>
      <c r="M37" s="40"/>
      <c r="N37" s="29">
        <f t="shared" si="3"/>
        <v>0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0</v>
      </c>
      <c r="E38" s="25">
        <f>B7*C38</f>
        <v>0</v>
      </c>
      <c r="F38" s="25">
        <f t="shared" si="0"/>
        <v>0</v>
      </c>
      <c r="G38" s="39"/>
      <c r="H38" s="39"/>
      <c r="I38" s="26">
        <f t="shared" si="1"/>
        <v>0</v>
      </c>
      <c r="J38" s="27">
        <f t="shared" si="2"/>
        <v>0</v>
      </c>
      <c r="K38" s="27">
        <f t="shared" si="2"/>
        <v>0</v>
      </c>
      <c r="L38" s="28">
        <f t="shared" si="2"/>
        <v>0</v>
      </c>
      <c r="M38" s="40"/>
      <c r="N38" s="29">
        <f t="shared" si="3"/>
        <v>0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0</v>
      </c>
      <c r="E39" s="25">
        <f>B7*C39</f>
        <v>0</v>
      </c>
      <c r="F39" s="25">
        <f t="shared" si="0"/>
        <v>0</v>
      </c>
      <c r="G39" s="39"/>
      <c r="H39" s="39"/>
      <c r="I39" s="26">
        <f t="shared" si="1"/>
        <v>0</v>
      </c>
      <c r="J39" s="27">
        <f t="shared" si="2"/>
        <v>0</v>
      </c>
      <c r="K39" s="27">
        <f t="shared" si="2"/>
        <v>0</v>
      </c>
      <c r="L39" s="28">
        <f t="shared" si="2"/>
        <v>0</v>
      </c>
      <c r="M39" s="40"/>
      <c r="N39" s="29">
        <f t="shared" si="3"/>
        <v>0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0</v>
      </c>
      <c r="E40" s="25">
        <f>B7*C40</f>
        <v>0</v>
      </c>
      <c r="F40" s="25">
        <f t="shared" si="0"/>
        <v>0</v>
      </c>
      <c r="G40" s="39"/>
      <c r="H40" s="39"/>
      <c r="I40" s="26">
        <f t="shared" si="1"/>
        <v>0</v>
      </c>
      <c r="J40" s="27">
        <f t="shared" si="2"/>
        <v>0</v>
      </c>
      <c r="K40" s="27">
        <f t="shared" si="2"/>
        <v>0</v>
      </c>
      <c r="L40" s="28">
        <f t="shared" si="2"/>
        <v>0</v>
      </c>
      <c r="M40" s="40"/>
      <c r="N40" s="29">
        <f t="shared" si="3"/>
        <v>0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0</v>
      </c>
      <c r="E41" s="25">
        <f>B7*C41</f>
        <v>0</v>
      </c>
      <c r="F41" s="25">
        <f t="shared" si="0"/>
        <v>0</v>
      </c>
      <c r="G41" s="39"/>
      <c r="H41" s="39"/>
      <c r="I41" s="26">
        <f t="shared" si="1"/>
        <v>0</v>
      </c>
      <c r="J41" s="27">
        <f t="shared" si="2"/>
        <v>0</v>
      </c>
      <c r="K41" s="27">
        <f t="shared" si="2"/>
        <v>0</v>
      </c>
      <c r="L41" s="28">
        <f t="shared" si="2"/>
        <v>0</v>
      </c>
      <c r="M41" s="40"/>
      <c r="N41" s="29">
        <f t="shared" si="3"/>
        <v>0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0</v>
      </c>
      <c r="E42" s="25">
        <f>B7*C42</f>
        <v>0</v>
      </c>
      <c r="F42" s="25">
        <f t="shared" si="0"/>
        <v>0</v>
      </c>
      <c r="G42" s="39"/>
      <c r="H42" s="39"/>
      <c r="I42" s="26">
        <f t="shared" si="1"/>
        <v>0</v>
      </c>
      <c r="J42" s="27">
        <f t="shared" si="2"/>
        <v>0</v>
      </c>
      <c r="K42" s="27">
        <f t="shared" si="2"/>
        <v>0</v>
      </c>
      <c r="L42" s="28">
        <f t="shared" si="2"/>
        <v>0</v>
      </c>
      <c r="M42" s="40"/>
      <c r="N42" s="29">
        <f t="shared" si="3"/>
        <v>0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0</v>
      </c>
      <c r="E43" s="25">
        <f>B7*C43</f>
        <v>0</v>
      </c>
      <c r="F43" s="25">
        <f t="shared" si="0"/>
        <v>0</v>
      </c>
      <c r="G43" s="39"/>
      <c r="H43" s="39"/>
      <c r="I43" s="26">
        <f t="shared" si="1"/>
        <v>0</v>
      </c>
      <c r="J43" s="27">
        <f t="shared" si="2"/>
        <v>0</v>
      </c>
      <c r="K43" s="27">
        <f t="shared" si="2"/>
        <v>0</v>
      </c>
      <c r="L43" s="28">
        <f t="shared" si="2"/>
        <v>0</v>
      </c>
      <c r="M43" s="40"/>
      <c r="N43" s="29">
        <f t="shared" si="3"/>
        <v>0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0</v>
      </c>
      <c r="E44" s="25">
        <f>B7*C44</f>
        <v>0</v>
      </c>
      <c r="F44" s="25">
        <f>D44+E44</f>
        <v>0</v>
      </c>
      <c r="G44" s="39"/>
      <c r="H44" s="39"/>
      <c r="I44" s="26">
        <f>G44+H44</f>
        <v>0</v>
      </c>
      <c r="J44" s="27">
        <f t="shared" si="2"/>
        <v>0</v>
      </c>
      <c r="K44" s="27">
        <f t="shared" si="2"/>
        <v>0</v>
      </c>
      <c r="L44" s="28">
        <f t="shared" si="2"/>
        <v>0</v>
      </c>
      <c r="M44" s="40"/>
      <c r="N44" s="29">
        <f>IF(I44&gt;0,M44/I44,0)</f>
        <v>0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0</v>
      </c>
      <c r="F45" s="46">
        <f>D45+E45</f>
        <v>0</v>
      </c>
      <c r="G45" s="56">
        <f>SUM(G22:G44)</f>
        <v>0</v>
      </c>
      <c r="H45" s="56">
        <f>SUM(H22:H44)</f>
        <v>0</v>
      </c>
      <c r="I45" s="47">
        <f>G45+H45</f>
        <v>0</v>
      </c>
      <c r="J45" s="59">
        <f>IF(G45&gt;0,G45/D45,0)</f>
        <v>0</v>
      </c>
      <c r="K45" s="59">
        <f>IF(E45&gt;0,H45/E45,0)</f>
        <v>0</v>
      </c>
      <c r="L45" s="59">
        <f>IF(F45&gt;0,I45/F45,0)</f>
        <v>0</v>
      </c>
      <c r="M45" s="57">
        <f>SUM(SUM(M22:M44))</f>
        <v>0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0</v>
      </c>
      <c r="E47" s="35">
        <f t="shared" si="4"/>
        <v>0</v>
      </c>
      <c r="F47" s="35">
        <f t="shared" si="4"/>
        <v>0</v>
      </c>
      <c r="G47" s="35">
        <f t="shared" si="4"/>
        <v>0</v>
      </c>
      <c r="H47" s="35">
        <f t="shared" si="4"/>
        <v>0</v>
      </c>
      <c r="I47" s="35">
        <f t="shared" si="4"/>
        <v>0</v>
      </c>
      <c r="J47" s="61">
        <f>IF(G47=0,0,G47/D47)</f>
        <v>0</v>
      </c>
      <c r="K47" s="61">
        <f>IF(H47=0,0,H47/E47)</f>
        <v>0</v>
      </c>
      <c r="L47" s="61">
        <f>IF(I47&gt;0,I47/F47,0)</f>
        <v>0</v>
      </c>
      <c r="M47" s="58">
        <f>SUM(M22:M24)</f>
        <v>0</v>
      </c>
      <c r="N47" s="36">
        <f>IF(M47=0,0,M47/I47)</f>
        <v>0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  <mergeCell ref="M20:M21"/>
    <mergeCell ref="E2:G2"/>
    <mergeCell ref="A15:B15"/>
    <mergeCell ref="L15:M15"/>
    <mergeCell ref="C8:C10"/>
    <mergeCell ref="D8:F10"/>
    <mergeCell ref="A11:B11"/>
    <mergeCell ref="L13:N13"/>
    <mergeCell ref="L14:M14"/>
  </mergeCells>
  <printOptions/>
  <pageMargins left="0.31496062992125984" right="0.31496062992125984" top="0.83" bottom="0.35433070866141736" header="0" footer="0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">
      <selection activeCell="B13" sqref="B13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76" t="s">
        <v>83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157"/>
      <c r="E2" s="169" t="s">
        <v>55</v>
      </c>
      <c r="F2" s="169"/>
      <c r="G2" s="169"/>
    </row>
    <row r="3" spans="1:2" ht="12.75">
      <c r="A3" s="3" t="s">
        <v>0</v>
      </c>
      <c r="B3" s="38"/>
    </row>
    <row r="4" spans="1:2" ht="12.75">
      <c r="A4" s="4" t="s">
        <v>30</v>
      </c>
      <c r="B4" s="38"/>
    </row>
    <row r="5" spans="1:2" ht="12.75">
      <c r="A5" s="5" t="s">
        <v>28</v>
      </c>
      <c r="B5" s="151">
        <f>B6+B7</f>
        <v>0</v>
      </c>
    </row>
    <row r="6" spans="1:2" ht="12.75">
      <c r="A6" s="6" t="s">
        <v>27</v>
      </c>
      <c r="B6" s="152"/>
    </row>
    <row r="7" spans="1:2" ht="13.5" thickBot="1">
      <c r="A7" s="7" t="s">
        <v>29</v>
      </c>
      <c r="B7" s="153"/>
    </row>
    <row r="8" spans="1:6" ht="12.75">
      <c r="A8" s="8" t="s">
        <v>31</v>
      </c>
      <c r="B8" s="132"/>
      <c r="C8" s="170"/>
      <c r="D8" s="174"/>
      <c r="E8" s="169"/>
      <c r="F8" s="169"/>
    </row>
    <row r="9" spans="1:6" ht="12.75">
      <c r="A9" s="9" t="s">
        <v>32</v>
      </c>
      <c r="B9" s="133">
        <f>M45</f>
        <v>0</v>
      </c>
      <c r="C9" s="170"/>
      <c r="D9" s="174"/>
      <c r="E9" s="169"/>
      <c r="F9" s="169"/>
    </row>
    <row r="10" spans="1:6" ht="13.5" thickBot="1">
      <c r="A10" s="11" t="s">
        <v>33</v>
      </c>
      <c r="B10" s="134">
        <f>B8-B9</f>
        <v>0</v>
      </c>
      <c r="C10" s="170"/>
      <c r="D10" s="174"/>
      <c r="E10" s="169"/>
      <c r="F10" s="169"/>
    </row>
    <row r="11" spans="1:3" ht="12.75">
      <c r="A11" s="171" t="s">
        <v>40</v>
      </c>
      <c r="B11" s="171"/>
      <c r="C11" s="12"/>
    </row>
    <row r="12" spans="1:3" ht="12.75">
      <c r="A12" s="3" t="s">
        <v>34</v>
      </c>
      <c r="B12" s="13">
        <v>121.5</v>
      </c>
      <c r="C12" s="12"/>
    </row>
    <row r="13" spans="1:14" ht="12.75" customHeight="1">
      <c r="A13" s="3" t="s">
        <v>2</v>
      </c>
      <c r="B13" s="131">
        <f>IF(M45&gt;0,B8/B5,0)</f>
        <v>0</v>
      </c>
      <c r="C13" s="12"/>
      <c r="L13" s="179" t="s">
        <v>49</v>
      </c>
      <c r="M13" s="179"/>
      <c r="N13" s="179"/>
    </row>
    <row r="14" spans="1:14" ht="12.75">
      <c r="A14" s="14" t="s">
        <v>3</v>
      </c>
      <c r="B14" s="15">
        <f>B13/B12</f>
        <v>0</v>
      </c>
      <c r="E14" s="42"/>
      <c r="L14" s="175" t="s">
        <v>50</v>
      </c>
      <c r="M14" s="175"/>
      <c r="N14" s="41">
        <v>2</v>
      </c>
    </row>
    <row r="15" spans="1:14" ht="12.75">
      <c r="A15" s="168" t="s">
        <v>41</v>
      </c>
      <c r="B15" s="168"/>
      <c r="C15" s="12"/>
      <c r="E15" s="43"/>
      <c r="L15" s="175" t="s">
        <v>53</v>
      </c>
      <c r="M15" s="175"/>
      <c r="N15" s="41">
        <v>1.25</v>
      </c>
    </row>
    <row r="16" spans="1:14" ht="12.75">
      <c r="A16" s="3" t="s">
        <v>42</v>
      </c>
      <c r="B16" s="16">
        <f>J45</f>
        <v>0</v>
      </c>
      <c r="C16" s="12"/>
      <c r="L16" s="175" t="s">
        <v>52</v>
      </c>
      <c r="M16" s="175"/>
      <c r="N16" s="41">
        <v>2.63</v>
      </c>
    </row>
    <row r="17" spans="1:14" ht="13.5" thickBot="1">
      <c r="A17" s="3" t="s">
        <v>43</v>
      </c>
      <c r="B17" s="17">
        <f>K45</f>
        <v>0</v>
      </c>
      <c r="C17" s="12"/>
      <c r="L17" s="175" t="s">
        <v>51</v>
      </c>
      <c r="M17" s="175"/>
      <c r="N17" s="41">
        <v>8.33</v>
      </c>
    </row>
    <row r="18" spans="1:3" ht="18.75" thickBot="1">
      <c r="A18" s="18" t="s">
        <v>44</v>
      </c>
      <c r="B18" s="19">
        <f>L45</f>
        <v>0</v>
      </c>
      <c r="C18" s="12"/>
    </row>
    <row r="19" spans="1:14" ht="18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39" customHeight="1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0</v>
      </c>
      <c r="E22" s="25">
        <f>B7*C22</f>
        <v>0</v>
      </c>
      <c r="F22" s="25">
        <f>D22+E22</f>
        <v>0</v>
      </c>
      <c r="G22" s="39"/>
      <c r="H22" s="39"/>
      <c r="I22" s="26">
        <f>G22+H22</f>
        <v>0</v>
      </c>
      <c r="J22" s="27">
        <f>IF(D22&gt;0,G22/D22,0)</f>
        <v>0</v>
      </c>
      <c r="K22" s="27">
        <f>IF(E22&gt;0,H22/E22,0)</f>
        <v>0</v>
      </c>
      <c r="L22" s="28">
        <f>IF(I22&gt;0,I22/F22,0)</f>
        <v>0</v>
      </c>
      <c r="M22" s="40"/>
      <c r="N22" s="29">
        <f>IF(I22&gt;0,M22/I22,0)</f>
        <v>0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0</v>
      </c>
      <c r="E23" s="25">
        <f>B7*C23</f>
        <v>0</v>
      </c>
      <c r="F23" s="25">
        <f aca="true" t="shared" si="0" ref="F23:F43">D23+E23</f>
        <v>0</v>
      </c>
      <c r="G23" s="39"/>
      <c r="H23" s="39"/>
      <c r="I23" s="26">
        <f aca="true" t="shared" si="1" ref="I23:I43">G23+H23</f>
        <v>0</v>
      </c>
      <c r="J23" s="27">
        <f aca="true" t="shared" si="2" ref="J23:L44">IF(D23&gt;0,G23/D23,0)</f>
        <v>0</v>
      </c>
      <c r="K23" s="27">
        <f t="shared" si="2"/>
        <v>0</v>
      </c>
      <c r="L23" s="28">
        <f t="shared" si="2"/>
        <v>0</v>
      </c>
      <c r="M23" s="40"/>
      <c r="N23" s="29">
        <f aca="true" t="shared" si="3" ref="N23:N43">IF(I23&gt;0,M23/I23,0)</f>
        <v>0</v>
      </c>
    </row>
    <row r="24" spans="1:14" ht="12.75">
      <c r="A24" s="23" t="s">
        <v>97</v>
      </c>
      <c r="B24" s="158">
        <v>0.02</v>
      </c>
      <c r="C24" s="63">
        <v>0.025</v>
      </c>
      <c r="D24" s="25">
        <f>B6*B24</f>
        <v>0</v>
      </c>
      <c r="E24" s="25">
        <f>B7*C24</f>
        <v>0</v>
      </c>
      <c r="F24" s="25">
        <f>D24+E24</f>
        <v>0</v>
      </c>
      <c r="G24" s="39"/>
      <c r="H24" s="39"/>
      <c r="I24" s="26">
        <f>G24+H24</f>
        <v>0</v>
      </c>
      <c r="J24" s="27">
        <f>IF(D24&gt;0,G24/D24,0)</f>
        <v>0</v>
      </c>
      <c r="K24" s="27">
        <f>IF(E24&gt;0,H24/E24,0)</f>
        <v>0</v>
      </c>
      <c r="L24" s="28">
        <f>IF(F24&gt;0,I24/F24,0)</f>
        <v>0</v>
      </c>
      <c r="M24" s="40"/>
      <c r="N24" s="29">
        <f>IF(I24&gt;0,M24/I24,0)</f>
        <v>0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0</v>
      </c>
      <c r="E25" s="25">
        <f>B7*C25</f>
        <v>0</v>
      </c>
      <c r="F25" s="25">
        <f t="shared" si="0"/>
        <v>0</v>
      </c>
      <c r="G25" s="39"/>
      <c r="H25" s="39"/>
      <c r="I25" s="26">
        <f t="shared" si="1"/>
        <v>0</v>
      </c>
      <c r="J25" s="27">
        <f t="shared" si="2"/>
        <v>0</v>
      </c>
      <c r="K25" s="27">
        <f t="shared" si="2"/>
        <v>0</v>
      </c>
      <c r="L25" s="28">
        <f t="shared" si="2"/>
        <v>0</v>
      </c>
      <c r="M25" s="40"/>
      <c r="N25" s="29">
        <f t="shared" si="3"/>
        <v>0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0</v>
      </c>
      <c r="E26" s="25">
        <f>B7*C26</f>
        <v>0</v>
      </c>
      <c r="F26" s="25">
        <f t="shared" si="0"/>
        <v>0</v>
      </c>
      <c r="G26" s="39"/>
      <c r="H26" s="39"/>
      <c r="I26" s="26">
        <f t="shared" si="1"/>
        <v>0</v>
      </c>
      <c r="J26" s="27">
        <f t="shared" si="2"/>
        <v>0</v>
      </c>
      <c r="K26" s="27">
        <f t="shared" si="2"/>
        <v>0</v>
      </c>
      <c r="L26" s="28">
        <f t="shared" si="2"/>
        <v>0</v>
      </c>
      <c r="M26" s="40"/>
      <c r="N26" s="29">
        <f t="shared" si="3"/>
        <v>0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0</v>
      </c>
      <c r="E27" s="25">
        <f>B7*C27</f>
        <v>0</v>
      </c>
      <c r="F27" s="25">
        <f t="shared" si="0"/>
        <v>0</v>
      </c>
      <c r="G27" s="39"/>
      <c r="H27" s="39"/>
      <c r="I27" s="26">
        <f t="shared" si="1"/>
        <v>0</v>
      </c>
      <c r="J27" s="27">
        <f t="shared" si="2"/>
        <v>0</v>
      </c>
      <c r="K27" s="27">
        <f t="shared" si="2"/>
        <v>0</v>
      </c>
      <c r="L27" s="28">
        <f t="shared" si="2"/>
        <v>0</v>
      </c>
      <c r="M27" s="40"/>
      <c r="N27" s="29">
        <f t="shared" si="3"/>
        <v>0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0</v>
      </c>
      <c r="E28" s="25">
        <f>B7*C28</f>
        <v>0</v>
      </c>
      <c r="F28" s="25">
        <f t="shared" si="0"/>
        <v>0</v>
      </c>
      <c r="G28" s="39"/>
      <c r="H28" s="39"/>
      <c r="I28" s="26">
        <f t="shared" si="1"/>
        <v>0</v>
      </c>
      <c r="J28" s="27">
        <f t="shared" si="2"/>
        <v>0</v>
      </c>
      <c r="K28" s="27">
        <f t="shared" si="2"/>
        <v>0</v>
      </c>
      <c r="L28" s="28">
        <f t="shared" si="2"/>
        <v>0</v>
      </c>
      <c r="M28" s="40"/>
      <c r="N28" s="29">
        <f t="shared" si="3"/>
        <v>0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0</v>
      </c>
      <c r="E29" s="25">
        <f>B7*C29</f>
        <v>0</v>
      </c>
      <c r="F29" s="25">
        <f t="shared" si="0"/>
        <v>0</v>
      </c>
      <c r="G29" s="39"/>
      <c r="H29" s="39"/>
      <c r="I29" s="26">
        <f t="shared" si="1"/>
        <v>0</v>
      </c>
      <c r="J29" s="27">
        <f t="shared" si="2"/>
        <v>0</v>
      </c>
      <c r="K29" s="27">
        <f t="shared" si="2"/>
        <v>0</v>
      </c>
      <c r="L29" s="28">
        <f t="shared" si="2"/>
        <v>0</v>
      </c>
      <c r="M29" s="40"/>
      <c r="N29" s="29">
        <f t="shared" si="3"/>
        <v>0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0</v>
      </c>
      <c r="E30" s="25">
        <f>B7*C30</f>
        <v>0</v>
      </c>
      <c r="F30" s="25">
        <f t="shared" si="0"/>
        <v>0</v>
      </c>
      <c r="G30" s="39"/>
      <c r="H30" s="39"/>
      <c r="I30" s="26">
        <f t="shared" si="1"/>
        <v>0</v>
      </c>
      <c r="J30" s="27">
        <f t="shared" si="2"/>
        <v>0</v>
      </c>
      <c r="K30" s="27">
        <f t="shared" si="2"/>
        <v>0</v>
      </c>
      <c r="L30" s="28">
        <f t="shared" si="2"/>
        <v>0</v>
      </c>
      <c r="M30" s="40"/>
      <c r="N30" s="29">
        <f t="shared" si="3"/>
        <v>0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0</v>
      </c>
      <c r="E31" s="25">
        <f>B7*C31</f>
        <v>0</v>
      </c>
      <c r="F31" s="25">
        <f t="shared" si="0"/>
        <v>0</v>
      </c>
      <c r="G31" s="39"/>
      <c r="H31" s="39"/>
      <c r="I31" s="26">
        <f t="shared" si="1"/>
        <v>0</v>
      </c>
      <c r="J31" s="27">
        <f t="shared" si="2"/>
        <v>0</v>
      </c>
      <c r="K31" s="27">
        <f t="shared" si="2"/>
        <v>0</v>
      </c>
      <c r="L31" s="28">
        <f t="shared" si="2"/>
        <v>0</v>
      </c>
      <c r="M31" s="40"/>
      <c r="N31" s="29">
        <f t="shared" si="3"/>
        <v>0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0</v>
      </c>
      <c r="E32" s="25">
        <f>B7*C32</f>
        <v>0</v>
      </c>
      <c r="F32" s="25">
        <f t="shared" si="0"/>
        <v>0</v>
      </c>
      <c r="G32" s="39"/>
      <c r="H32" s="39"/>
      <c r="I32" s="26">
        <f t="shared" si="1"/>
        <v>0</v>
      </c>
      <c r="J32" s="27">
        <f t="shared" si="2"/>
        <v>0</v>
      </c>
      <c r="K32" s="27">
        <f t="shared" si="2"/>
        <v>0</v>
      </c>
      <c r="L32" s="28">
        <f t="shared" si="2"/>
        <v>0</v>
      </c>
      <c r="M32" s="40"/>
      <c r="N32" s="29">
        <f t="shared" si="3"/>
        <v>0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0</v>
      </c>
      <c r="E33" s="25">
        <f>B7*C33</f>
        <v>0</v>
      </c>
      <c r="F33" s="25">
        <f t="shared" si="0"/>
        <v>0</v>
      </c>
      <c r="G33" s="39"/>
      <c r="H33" s="39"/>
      <c r="I33" s="26">
        <f t="shared" si="1"/>
        <v>0</v>
      </c>
      <c r="J33" s="27">
        <f t="shared" si="2"/>
        <v>0</v>
      </c>
      <c r="K33" s="27">
        <f t="shared" si="2"/>
        <v>0</v>
      </c>
      <c r="L33" s="28">
        <f t="shared" si="2"/>
        <v>0</v>
      </c>
      <c r="M33" s="40"/>
      <c r="N33" s="29">
        <f t="shared" si="3"/>
        <v>0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0</v>
      </c>
      <c r="E34" s="25">
        <f>B7*C34</f>
        <v>0</v>
      </c>
      <c r="F34" s="25">
        <f t="shared" si="0"/>
        <v>0</v>
      </c>
      <c r="G34" s="39"/>
      <c r="H34" s="39"/>
      <c r="I34" s="26">
        <f t="shared" si="1"/>
        <v>0</v>
      </c>
      <c r="J34" s="27">
        <f t="shared" si="2"/>
        <v>0</v>
      </c>
      <c r="K34" s="27">
        <f t="shared" si="2"/>
        <v>0</v>
      </c>
      <c r="L34" s="28">
        <f t="shared" si="2"/>
        <v>0</v>
      </c>
      <c r="M34" s="40"/>
      <c r="N34" s="29">
        <f t="shared" si="3"/>
        <v>0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0</v>
      </c>
      <c r="E35" s="25">
        <f>B7*C35</f>
        <v>0</v>
      </c>
      <c r="F35" s="25">
        <f t="shared" si="0"/>
        <v>0</v>
      </c>
      <c r="G35" s="39"/>
      <c r="H35" s="39"/>
      <c r="I35" s="26">
        <f t="shared" si="1"/>
        <v>0</v>
      </c>
      <c r="J35" s="27">
        <f t="shared" si="2"/>
        <v>0</v>
      </c>
      <c r="K35" s="27">
        <f t="shared" si="2"/>
        <v>0</v>
      </c>
      <c r="L35" s="28">
        <f t="shared" si="2"/>
        <v>0</v>
      </c>
      <c r="M35" s="40"/>
      <c r="N35" s="29">
        <f t="shared" si="3"/>
        <v>0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0</v>
      </c>
      <c r="E36" s="25">
        <f>B7*C36</f>
        <v>0</v>
      </c>
      <c r="F36" s="25">
        <f t="shared" si="0"/>
        <v>0</v>
      </c>
      <c r="G36" s="39"/>
      <c r="H36" s="39"/>
      <c r="I36" s="26">
        <f t="shared" si="1"/>
        <v>0</v>
      </c>
      <c r="J36" s="27">
        <f t="shared" si="2"/>
        <v>0</v>
      </c>
      <c r="K36" s="27">
        <f t="shared" si="2"/>
        <v>0</v>
      </c>
      <c r="L36" s="28">
        <f t="shared" si="2"/>
        <v>0</v>
      </c>
      <c r="M36" s="40"/>
      <c r="N36" s="29">
        <f t="shared" si="3"/>
        <v>0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0</v>
      </c>
      <c r="E37" s="25">
        <f>B7*C37</f>
        <v>0</v>
      </c>
      <c r="F37" s="25">
        <f t="shared" si="0"/>
        <v>0</v>
      </c>
      <c r="G37" s="39"/>
      <c r="H37" s="39"/>
      <c r="I37" s="26">
        <f t="shared" si="1"/>
        <v>0</v>
      </c>
      <c r="J37" s="27">
        <f t="shared" si="2"/>
        <v>0</v>
      </c>
      <c r="K37" s="27">
        <f t="shared" si="2"/>
        <v>0</v>
      </c>
      <c r="L37" s="28">
        <f t="shared" si="2"/>
        <v>0</v>
      </c>
      <c r="M37" s="40"/>
      <c r="N37" s="29">
        <f t="shared" si="3"/>
        <v>0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0</v>
      </c>
      <c r="E38" s="25">
        <f>B7*C38</f>
        <v>0</v>
      </c>
      <c r="F38" s="25">
        <f t="shared" si="0"/>
        <v>0</v>
      </c>
      <c r="G38" s="39"/>
      <c r="H38" s="39"/>
      <c r="I38" s="26">
        <f t="shared" si="1"/>
        <v>0</v>
      </c>
      <c r="J38" s="27">
        <f t="shared" si="2"/>
        <v>0</v>
      </c>
      <c r="K38" s="27">
        <f t="shared" si="2"/>
        <v>0</v>
      </c>
      <c r="L38" s="28">
        <f t="shared" si="2"/>
        <v>0</v>
      </c>
      <c r="M38" s="40"/>
      <c r="N38" s="29">
        <f t="shared" si="3"/>
        <v>0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0</v>
      </c>
      <c r="E39" s="25">
        <f>B7*C39</f>
        <v>0</v>
      </c>
      <c r="F39" s="25">
        <f t="shared" si="0"/>
        <v>0</v>
      </c>
      <c r="G39" s="39"/>
      <c r="H39" s="39"/>
      <c r="I39" s="26">
        <f t="shared" si="1"/>
        <v>0</v>
      </c>
      <c r="J39" s="27">
        <f t="shared" si="2"/>
        <v>0</v>
      </c>
      <c r="K39" s="27">
        <f t="shared" si="2"/>
        <v>0</v>
      </c>
      <c r="L39" s="28">
        <f t="shared" si="2"/>
        <v>0</v>
      </c>
      <c r="M39" s="40"/>
      <c r="N39" s="29">
        <f t="shared" si="3"/>
        <v>0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0</v>
      </c>
      <c r="E40" s="25">
        <f>B7*C40</f>
        <v>0</v>
      </c>
      <c r="F40" s="25">
        <f t="shared" si="0"/>
        <v>0</v>
      </c>
      <c r="G40" s="39"/>
      <c r="H40" s="39"/>
      <c r="I40" s="26">
        <f t="shared" si="1"/>
        <v>0</v>
      </c>
      <c r="J40" s="27">
        <f t="shared" si="2"/>
        <v>0</v>
      </c>
      <c r="K40" s="27">
        <f t="shared" si="2"/>
        <v>0</v>
      </c>
      <c r="L40" s="28">
        <f t="shared" si="2"/>
        <v>0</v>
      </c>
      <c r="M40" s="40"/>
      <c r="N40" s="29">
        <f t="shared" si="3"/>
        <v>0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0</v>
      </c>
      <c r="E41" s="25">
        <f>B7*C41</f>
        <v>0</v>
      </c>
      <c r="F41" s="25">
        <f t="shared" si="0"/>
        <v>0</v>
      </c>
      <c r="G41" s="39"/>
      <c r="H41" s="39"/>
      <c r="I41" s="26">
        <f t="shared" si="1"/>
        <v>0</v>
      </c>
      <c r="J41" s="27">
        <f t="shared" si="2"/>
        <v>0</v>
      </c>
      <c r="K41" s="27">
        <f t="shared" si="2"/>
        <v>0</v>
      </c>
      <c r="L41" s="28">
        <f t="shared" si="2"/>
        <v>0</v>
      </c>
      <c r="M41" s="40"/>
      <c r="N41" s="29">
        <f t="shared" si="3"/>
        <v>0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0</v>
      </c>
      <c r="E42" s="25">
        <f>B7*C42</f>
        <v>0</v>
      </c>
      <c r="F42" s="25">
        <f t="shared" si="0"/>
        <v>0</v>
      </c>
      <c r="G42" s="39"/>
      <c r="H42" s="39"/>
      <c r="I42" s="26">
        <f t="shared" si="1"/>
        <v>0</v>
      </c>
      <c r="J42" s="27">
        <f t="shared" si="2"/>
        <v>0</v>
      </c>
      <c r="K42" s="27">
        <f t="shared" si="2"/>
        <v>0</v>
      </c>
      <c r="L42" s="28">
        <f t="shared" si="2"/>
        <v>0</v>
      </c>
      <c r="M42" s="40"/>
      <c r="N42" s="29">
        <f t="shared" si="3"/>
        <v>0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0</v>
      </c>
      <c r="E43" s="25">
        <f>B7*C43</f>
        <v>0</v>
      </c>
      <c r="F43" s="25">
        <f t="shared" si="0"/>
        <v>0</v>
      </c>
      <c r="G43" s="39"/>
      <c r="H43" s="39"/>
      <c r="I43" s="26">
        <f t="shared" si="1"/>
        <v>0</v>
      </c>
      <c r="J43" s="27">
        <f t="shared" si="2"/>
        <v>0</v>
      </c>
      <c r="K43" s="27">
        <f t="shared" si="2"/>
        <v>0</v>
      </c>
      <c r="L43" s="28">
        <f t="shared" si="2"/>
        <v>0</v>
      </c>
      <c r="M43" s="40"/>
      <c r="N43" s="29">
        <f t="shared" si="3"/>
        <v>0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0</v>
      </c>
      <c r="E44" s="25">
        <f>B7*C44</f>
        <v>0</v>
      </c>
      <c r="F44" s="25">
        <f>D44+E44</f>
        <v>0</v>
      </c>
      <c r="G44" s="39"/>
      <c r="H44" s="39"/>
      <c r="I44" s="26">
        <f>G44+H44</f>
        <v>0</v>
      </c>
      <c r="J44" s="27">
        <f t="shared" si="2"/>
        <v>0</v>
      </c>
      <c r="K44" s="27">
        <f t="shared" si="2"/>
        <v>0</v>
      </c>
      <c r="L44" s="28">
        <f t="shared" si="2"/>
        <v>0</v>
      </c>
      <c r="M44" s="40"/>
      <c r="N44" s="29">
        <f>IF(I44&gt;0,M44/I44,0)</f>
        <v>0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0</v>
      </c>
      <c r="F45" s="46">
        <f>D45+E45</f>
        <v>0</v>
      </c>
      <c r="G45" s="56">
        <f>SUM(G22:G44)</f>
        <v>0</v>
      </c>
      <c r="H45" s="56">
        <f>SUM(H22:H44)</f>
        <v>0</v>
      </c>
      <c r="I45" s="47">
        <f>G45+H45</f>
        <v>0</v>
      </c>
      <c r="J45" s="59">
        <f>IF(G45&gt;0,G45/D45,0)</f>
        <v>0</v>
      </c>
      <c r="K45" s="59">
        <f>IF(E45&gt;0,H45/E45,0)</f>
        <v>0</v>
      </c>
      <c r="L45" s="59">
        <f>IF(F45&gt;0,I45/F45,0)</f>
        <v>0</v>
      </c>
      <c r="M45" s="57">
        <f>SUM(SUM(M22:M44))</f>
        <v>0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0</v>
      </c>
      <c r="E47" s="35">
        <f t="shared" si="4"/>
        <v>0</v>
      </c>
      <c r="F47" s="35">
        <f t="shared" si="4"/>
        <v>0</v>
      </c>
      <c r="G47" s="35">
        <f t="shared" si="4"/>
        <v>0</v>
      </c>
      <c r="H47" s="35">
        <f t="shared" si="4"/>
        <v>0</v>
      </c>
      <c r="I47" s="35">
        <f t="shared" si="4"/>
        <v>0</v>
      </c>
      <c r="J47" s="61">
        <f>IF(G47=0,0,G47/D47)</f>
        <v>0</v>
      </c>
      <c r="K47" s="61">
        <f>IF(H47=0,0,H47/E47)</f>
        <v>0</v>
      </c>
      <c r="L47" s="61">
        <f>IF(I47&gt;0,I47/F47,0)</f>
        <v>0</v>
      </c>
      <c r="M47" s="58">
        <f>SUM(M22:M24)</f>
        <v>0</v>
      </c>
      <c r="N47" s="36">
        <f>IF(M47=0,0,M47/I47)</f>
        <v>0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  <mergeCell ref="M20:M21"/>
    <mergeCell ref="E2:G2"/>
    <mergeCell ref="A15:B15"/>
    <mergeCell ref="L15:M15"/>
    <mergeCell ref="C8:C10"/>
    <mergeCell ref="D8:F10"/>
    <mergeCell ref="A11:B11"/>
    <mergeCell ref="L13:N13"/>
    <mergeCell ref="L14:M14"/>
  </mergeCells>
  <printOptions horizontalCentered="1"/>
  <pageMargins left="0.31496062992125984" right="0.31496062992125984" top="0.7480314960629921" bottom="0.35433070866141736" header="0" footer="0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">
      <selection activeCell="B13" sqref="B13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76" t="s">
        <v>85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157"/>
      <c r="E2" s="169" t="s">
        <v>55</v>
      </c>
      <c r="F2" s="169"/>
      <c r="G2" s="169"/>
    </row>
    <row r="3" spans="1:2" ht="12.75">
      <c r="A3" s="3" t="s">
        <v>0</v>
      </c>
      <c r="B3" s="38"/>
    </row>
    <row r="4" spans="1:2" ht="12.75">
      <c r="A4" s="4" t="s">
        <v>30</v>
      </c>
      <c r="B4" s="38"/>
    </row>
    <row r="5" spans="1:2" ht="12.75">
      <c r="A5" s="5" t="s">
        <v>28</v>
      </c>
      <c r="B5" s="140">
        <f>B6+B7</f>
        <v>0</v>
      </c>
    </row>
    <row r="6" spans="1:2" ht="12.75">
      <c r="A6" s="6" t="s">
        <v>27</v>
      </c>
      <c r="B6" s="146"/>
    </row>
    <row r="7" spans="1:2" ht="13.5" thickBot="1">
      <c r="A7" s="7" t="s">
        <v>29</v>
      </c>
      <c r="B7" s="147"/>
    </row>
    <row r="8" spans="1:4" ht="12.75">
      <c r="A8" s="8" t="s">
        <v>31</v>
      </c>
      <c r="B8" s="132"/>
      <c r="C8" s="112"/>
      <c r="D8" s="12"/>
    </row>
    <row r="9" spans="1:4" ht="12.75">
      <c r="A9" s="9" t="s">
        <v>32</v>
      </c>
      <c r="B9" s="133">
        <f>M45</f>
        <v>0</v>
      </c>
      <c r="C9" s="112"/>
      <c r="D9" s="12"/>
    </row>
    <row r="10" spans="1:4" ht="13.5" thickBot="1">
      <c r="A10" s="11" t="s">
        <v>33</v>
      </c>
      <c r="B10" s="134">
        <f>B8-B9</f>
        <v>0</v>
      </c>
      <c r="C10" s="112"/>
      <c r="D10" s="12"/>
    </row>
    <row r="11" spans="1:3" ht="12.75">
      <c r="A11" s="171" t="s">
        <v>40</v>
      </c>
      <c r="B11" s="171"/>
      <c r="C11" s="12"/>
    </row>
    <row r="12" spans="1:3" ht="12.75">
      <c r="A12" s="3" t="s">
        <v>34</v>
      </c>
      <c r="B12" s="13">
        <v>121.5</v>
      </c>
      <c r="C12" s="12"/>
    </row>
    <row r="13" spans="1:14" ht="12.75" customHeight="1">
      <c r="A13" s="3" t="s">
        <v>2</v>
      </c>
      <c r="B13" s="131">
        <f>IF(M45&gt;0,B8/B5,0)</f>
        <v>0</v>
      </c>
      <c r="C13" s="12"/>
      <c r="L13" s="179" t="s">
        <v>49</v>
      </c>
      <c r="M13" s="179"/>
      <c r="N13" s="179"/>
    </row>
    <row r="14" spans="1:14" ht="12.75">
      <c r="A14" s="14" t="s">
        <v>3</v>
      </c>
      <c r="B14" s="15">
        <f>B13/B12</f>
        <v>0</v>
      </c>
      <c r="E14" s="42"/>
      <c r="L14" s="175" t="s">
        <v>50</v>
      </c>
      <c r="M14" s="175"/>
      <c r="N14" s="41">
        <v>2</v>
      </c>
    </row>
    <row r="15" spans="1:14" ht="12.75">
      <c r="A15" s="168" t="s">
        <v>41</v>
      </c>
      <c r="B15" s="168"/>
      <c r="C15" s="12"/>
      <c r="E15" s="43"/>
      <c r="L15" s="175" t="s">
        <v>53</v>
      </c>
      <c r="M15" s="175"/>
      <c r="N15" s="41">
        <v>1.25</v>
      </c>
    </row>
    <row r="16" spans="1:14" ht="12.75">
      <c r="A16" s="3" t="s">
        <v>42</v>
      </c>
      <c r="B16" s="16">
        <f>J45</f>
        <v>0</v>
      </c>
      <c r="C16" s="12"/>
      <c r="L16" s="175" t="s">
        <v>52</v>
      </c>
      <c r="M16" s="175"/>
      <c r="N16" s="41">
        <v>2.63</v>
      </c>
    </row>
    <row r="17" spans="1:14" ht="13.5" thickBot="1">
      <c r="A17" s="3" t="s">
        <v>43</v>
      </c>
      <c r="B17" s="17">
        <f>K45</f>
        <v>0</v>
      </c>
      <c r="C17" s="12"/>
      <c r="L17" s="175" t="s">
        <v>51</v>
      </c>
      <c r="M17" s="175"/>
      <c r="N17" s="41">
        <v>8.33</v>
      </c>
    </row>
    <row r="18" spans="1:3" ht="18.75" thickBot="1">
      <c r="A18" s="18" t="s">
        <v>44</v>
      </c>
      <c r="B18" s="19">
        <f>L45</f>
        <v>0</v>
      </c>
      <c r="C18" s="12"/>
    </row>
    <row r="19" spans="1:14" ht="18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39" customHeight="1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0</v>
      </c>
      <c r="E22" s="25">
        <f>B7*C22</f>
        <v>0</v>
      </c>
      <c r="F22" s="25">
        <f>D22+E22</f>
        <v>0</v>
      </c>
      <c r="G22" s="39"/>
      <c r="H22" s="39"/>
      <c r="I22" s="26">
        <f>G22+H22</f>
        <v>0</v>
      </c>
      <c r="J22" s="27">
        <f>IF(D22&gt;0,G22/D22,0)</f>
        <v>0</v>
      </c>
      <c r="K22" s="27">
        <f>IF(E22&gt;0,H22/E22,0)</f>
        <v>0</v>
      </c>
      <c r="L22" s="28">
        <f>IF(I22&gt;0,I22/F22,0)</f>
        <v>0</v>
      </c>
      <c r="M22" s="40"/>
      <c r="N22" s="29">
        <f>IF(I22&gt;0,M22/I22,0)</f>
        <v>0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0</v>
      </c>
      <c r="E23" s="25">
        <f>B7*C23</f>
        <v>0</v>
      </c>
      <c r="F23" s="25">
        <f aca="true" t="shared" si="0" ref="F23:F43">D23+E23</f>
        <v>0</v>
      </c>
      <c r="G23" s="39"/>
      <c r="H23" s="39"/>
      <c r="I23" s="26">
        <f aca="true" t="shared" si="1" ref="I23:I43">G23+H23</f>
        <v>0</v>
      </c>
      <c r="J23" s="27">
        <f aca="true" t="shared" si="2" ref="J23:L44">IF(D23&gt;0,G23/D23,0)</f>
        <v>0</v>
      </c>
      <c r="K23" s="27">
        <f t="shared" si="2"/>
        <v>0</v>
      </c>
      <c r="L23" s="28">
        <f t="shared" si="2"/>
        <v>0</v>
      </c>
      <c r="M23" s="40"/>
      <c r="N23" s="29">
        <f aca="true" t="shared" si="3" ref="N23:N43">IF(I23&gt;0,M23/I23,0)</f>
        <v>0</v>
      </c>
    </row>
    <row r="24" spans="1:14" ht="12.75">
      <c r="A24" s="23" t="s">
        <v>97</v>
      </c>
      <c r="B24" s="158">
        <v>0.02</v>
      </c>
      <c r="C24" s="63">
        <v>0.025</v>
      </c>
      <c r="D24" s="25">
        <f>B6*B24</f>
        <v>0</v>
      </c>
      <c r="E24" s="25">
        <f>B7*C24</f>
        <v>0</v>
      </c>
      <c r="F24" s="25">
        <f>D24+E24</f>
        <v>0</v>
      </c>
      <c r="G24" s="39"/>
      <c r="H24" s="39"/>
      <c r="I24" s="26">
        <f>G24+H24</f>
        <v>0</v>
      </c>
      <c r="J24" s="27">
        <f>IF(D24&gt;0,G24/D24,0)</f>
        <v>0</v>
      </c>
      <c r="K24" s="27">
        <f>IF(E24&gt;0,H24/E24,0)</f>
        <v>0</v>
      </c>
      <c r="L24" s="28">
        <f>IF(F24&gt;0,I24/F24,0)</f>
        <v>0</v>
      </c>
      <c r="M24" s="40"/>
      <c r="N24" s="29">
        <f>IF(I24&gt;0,M24/I24,0)</f>
        <v>0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0</v>
      </c>
      <c r="E25" s="25">
        <f>B7*C25</f>
        <v>0</v>
      </c>
      <c r="F25" s="25">
        <f t="shared" si="0"/>
        <v>0</v>
      </c>
      <c r="G25" s="39"/>
      <c r="H25" s="39"/>
      <c r="I25" s="26">
        <f t="shared" si="1"/>
        <v>0</v>
      </c>
      <c r="J25" s="27">
        <f t="shared" si="2"/>
        <v>0</v>
      </c>
      <c r="K25" s="27">
        <f t="shared" si="2"/>
        <v>0</v>
      </c>
      <c r="L25" s="28">
        <f t="shared" si="2"/>
        <v>0</v>
      </c>
      <c r="M25" s="40"/>
      <c r="N25" s="29">
        <f t="shared" si="3"/>
        <v>0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0</v>
      </c>
      <c r="E26" s="25">
        <f>B7*C26</f>
        <v>0</v>
      </c>
      <c r="F26" s="25">
        <f t="shared" si="0"/>
        <v>0</v>
      </c>
      <c r="G26" s="39"/>
      <c r="H26" s="39"/>
      <c r="I26" s="26">
        <f t="shared" si="1"/>
        <v>0</v>
      </c>
      <c r="J26" s="27">
        <f t="shared" si="2"/>
        <v>0</v>
      </c>
      <c r="K26" s="27">
        <f t="shared" si="2"/>
        <v>0</v>
      </c>
      <c r="L26" s="28">
        <f t="shared" si="2"/>
        <v>0</v>
      </c>
      <c r="M26" s="40"/>
      <c r="N26" s="29">
        <f t="shared" si="3"/>
        <v>0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0</v>
      </c>
      <c r="E27" s="25">
        <f>B7*C27</f>
        <v>0</v>
      </c>
      <c r="F27" s="25">
        <f t="shared" si="0"/>
        <v>0</v>
      </c>
      <c r="G27" s="39"/>
      <c r="H27" s="39"/>
      <c r="I27" s="26">
        <f t="shared" si="1"/>
        <v>0</v>
      </c>
      <c r="J27" s="27">
        <f t="shared" si="2"/>
        <v>0</v>
      </c>
      <c r="K27" s="27">
        <f t="shared" si="2"/>
        <v>0</v>
      </c>
      <c r="L27" s="28">
        <f t="shared" si="2"/>
        <v>0</v>
      </c>
      <c r="M27" s="40"/>
      <c r="N27" s="29">
        <f t="shared" si="3"/>
        <v>0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0</v>
      </c>
      <c r="E28" s="25">
        <f>B7*C28</f>
        <v>0</v>
      </c>
      <c r="F28" s="25">
        <f t="shared" si="0"/>
        <v>0</v>
      </c>
      <c r="G28" s="39"/>
      <c r="H28" s="39"/>
      <c r="I28" s="26">
        <f t="shared" si="1"/>
        <v>0</v>
      </c>
      <c r="J28" s="27">
        <f t="shared" si="2"/>
        <v>0</v>
      </c>
      <c r="K28" s="27">
        <f t="shared" si="2"/>
        <v>0</v>
      </c>
      <c r="L28" s="28">
        <f t="shared" si="2"/>
        <v>0</v>
      </c>
      <c r="M28" s="40"/>
      <c r="N28" s="29">
        <f t="shared" si="3"/>
        <v>0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0</v>
      </c>
      <c r="E29" s="25">
        <f>B7*C29</f>
        <v>0</v>
      </c>
      <c r="F29" s="25">
        <f t="shared" si="0"/>
        <v>0</v>
      </c>
      <c r="G29" s="39"/>
      <c r="H29" s="39"/>
      <c r="I29" s="26">
        <f t="shared" si="1"/>
        <v>0</v>
      </c>
      <c r="J29" s="27">
        <f t="shared" si="2"/>
        <v>0</v>
      </c>
      <c r="K29" s="27">
        <f t="shared" si="2"/>
        <v>0</v>
      </c>
      <c r="L29" s="28">
        <f t="shared" si="2"/>
        <v>0</v>
      </c>
      <c r="M29" s="40"/>
      <c r="N29" s="29">
        <f t="shared" si="3"/>
        <v>0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0</v>
      </c>
      <c r="E30" s="25">
        <f>B7*C30</f>
        <v>0</v>
      </c>
      <c r="F30" s="25">
        <f t="shared" si="0"/>
        <v>0</v>
      </c>
      <c r="G30" s="39"/>
      <c r="H30" s="39"/>
      <c r="I30" s="26">
        <f t="shared" si="1"/>
        <v>0</v>
      </c>
      <c r="J30" s="27">
        <f t="shared" si="2"/>
        <v>0</v>
      </c>
      <c r="K30" s="27">
        <f t="shared" si="2"/>
        <v>0</v>
      </c>
      <c r="L30" s="28">
        <f t="shared" si="2"/>
        <v>0</v>
      </c>
      <c r="M30" s="40"/>
      <c r="N30" s="29">
        <f t="shared" si="3"/>
        <v>0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0</v>
      </c>
      <c r="E31" s="25">
        <f>B7*C31</f>
        <v>0</v>
      </c>
      <c r="F31" s="25">
        <f t="shared" si="0"/>
        <v>0</v>
      </c>
      <c r="G31" s="39"/>
      <c r="H31" s="39"/>
      <c r="I31" s="26">
        <f t="shared" si="1"/>
        <v>0</v>
      </c>
      <c r="J31" s="27">
        <f t="shared" si="2"/>
        <v>0</v>
      </c>
      <c r="K31" s="27">
        <f t="shared" si="2"/>
        <v>0</v>
      </c>
      <c r="L31" s="28">
        <f t="shared" si="2"/>
        <v>0</v>
      </c>
      <c r="M31" s="40"/>
      <c r="N31" s="29">
        <f t="shared" si="3"/>
        <v>0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0</v>
      </c>
      <c r="E32" s="25">
        <f>B7*C32</f>
        <v>0</v>
      </c>
      <c r="F32" s="25">
        <f t="shared" si="0"/>
        <v>0</v>
      </c>
      <c r="G32" s="39"/>
      <c r="H32" s="39"/>
      <c r="I32" s="26">
        <f t="shared" si="1"/>
        <v>0</v>
      </c>
      <c r="J32" s="27">
        <f t="shared" si="2"/>
        <v>0</v>
      </c>
      <c r="K32" s="27">
        <f t="shared" si="2"/>
        <v>0</v>
      </c>
      <c r="L32" s="28">
        <f t="shared" si="2"/>
        <v>0</v>
      </c>
      <c r="M32" s="40"/>
      <c r="N32" s="29">
        <f t="shared" si="3"/>
        <v>0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0</v>
      </c>
      <c r="E33" s="25">
        <f>B7*C33</f>
        <v>0</v>
      </c>
      <c r="F33" s="25">
        <f t="shared" si="0"/>
        <v>0</v>
      </c>
      <c r="G33" s="39"/>
      <c r="H33" s="39"/>
      <c r="I33" s="26">
        <f t="shared" si="1"/>
        <v>0</v>
      </c>
      <c r="J33" s="27">
        <f t="shared" si="2"/>
        <v>0</v>
      </c>
      <c r="K33" s="27">
        <f t="shared" si="2"/>
        <v>0</v>
      </c>
      <c r="L33" s="28">
        <f t="shared" si="2"/>
        <v>0</v>
      </c>
      <c r="M33" s="40"/>
      <c r="N33" s="29">
        <f t="shared" si="3"/>
        <v>0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0</v>
      </c>
      <c r="E34" s="25">
        <f>B7*C34</f>
        <v>0</v>
      </c>
      <c r="F34" s="25">
        <f t="shared" si="0"/>
        <v>0</v>
      </c>
      <c r="G34" s="39"/>
      <c r="H34" s="39"/>
      <c r="I34" s="26">
        <f t="shared" si="1"/>
        <v>0</v>
      </c>
      <c r="J34" s="27">
        <f t="shared" si="2"/>
        <v>0</v>
      </c>
      <c r="K34" s="27">
        <f t="shared" si="2"/>
        <v>0</v>
      </c>
      <c r="L34" s="28">
        <f t="shared" si="2"/>
        <v>0</v>
      </c>
      <c r="M34" s="40"/>
      <c r="N34" s="29">
        <f t="shared" si="3"/>
        <v>0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0</v>
      </c>
      <c r="E35" s="25">
        <f>B7*C35</f>
        <v>0</v>
      </c>
      <c r="F35" s="25">
        <f t="shared" si="0"/>
        <v>0</v>
      </c>
      <c r="G35" s="39"/>
      <c r="H35" s="39"/>
      <c r="I35" s="26">
        <f t="shared" si="1"/>
        <v>0</v>
      </c>
      <c r="J35" s="27">
        <f t="shared" si="2"/>
        <v>0</v>
      </c>
      <c r="K35" s="27">
        <f t="shared" si="2"/>
        <v>0</v>
      </c>
      <c r="L35" s="28">
        <f t="shared" si="2"/>
        <v>0</v>
      </c>
      <c r="M35" s="40"/>
      <c r="N35" s="29">
        <f t="shared" si="3"/>
        <v>0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0</v>
      </c>
      <c r="E36" s="25">
        <f>B7*C36</f>
        <v>0</v>
      </c>
      <c r="F36" s="25">
        <f t="shared" si="0"/>
        <v>0</v>
      </c>
      <c r="G36" s="39"/>
      <c r="H36" s="39"/>
      <c r="I36" s="26">
        <f t="shared" si="1"/>
        <v>0</v>
      </c>
      <c r="J36" s="27">
        <f t="shared" si="2"/>
        <v>0</v>
      </c>
      <c r="K36" s="27">
        <f t="shared" si="2"/>
        <v>0</v>
      </c>
      <c r="L36" s="28">
        <f t="shared" si="2"/>
        <v>0</v>
      </c>
      <c r="M36" s="40"/>
      <c r="N36" s="29">
        <f t="shared" si="3"/>
        <v>0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0</v>
      </c>
      <c r="E37" s="25">
        <f>B7*C37</f>
        <v>0</v>
      </c>
      <c r="F37" s="25">
        <f t="shared" si="0"/>
        <v>0</v>
      </c>
      <c r="G37" s="39"/>
      <c r="H37" s="39"/>
      <c r="I37" s="26">
        <f t="shared" si="1"/>
        <v>0</v>
      </c>
      <c r="J37" s="27">
        <f t="shared" si="2"/>
        <v>0</v>
      </c>
      <c r="K37" s="27">
        <f t="shared" si="2"/>
        <v>0</v>
      </c>
      <c r="L37" s="28">
        <f t="shared" si="2"/>
        <v>0</v>
      </c>
      <c r="M37" s="40"/>
      <c r="N37" s="29">
        <f t="shared" si="3"/>
        <v>0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0</v>
      </c>
      <c r="E38" s="25">
        <f>B7*C38</f>
        <v>0</v>
      </c>
      <c r="F38" s="25">
        <f t="shared" si="0"/>
        <v>0</v>
      </c>
      <c r="G38" s="39"/>
      <c r="H38" s="39"/>
      <c r="I38" s="26">
        <f t="shared" si="1"/>
        <v>0</v>
      </c>
      <c r="J38" s="27">
        <f t="shared" si="2"/>
        <v>0</v>
      </c>
      <c r="K38" s="27">
        <f t="shared" si="2"/>
        <v>0</v>
      </c>
      <c r="L38" s="28">
        <f t="shared" si="2"/>
        <v>0</v>
      </c>
      <c r="M38" s="40"/>
      <c r="N38" s="29">
        <f t="shared" si="3"/>
        <v>0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0</v>
      </c>
      <c r="E39" s="25">
        <f>B7*C39</f>
        <v>0</v>
      </c>
      <c r="F39" s="25">
        <f t="shared" si="0"/>
        <v>0</v>
      </c>
      <c r="G39" s="39"/>
      <c r="H39" s="39"/>
      <c r="I39" s="26">
        <f t="shared" si="1"/>
        <v>0</v>
      </c>
      <c r="J39" s="27">
        <f t="shared" si="2"/>
        <v>0</v>
      </c>
      <c r="K39" s="27">
        <f t="shared" si="2"/>
        <v>0</v>
      </c>
      <c r="L39" s="28">
        <f t="shared" si="2"/>
        <v>0</v>
      </c>
      <c r="M39" s="40"/>
      <c r="N39" s="29">
        <f t="shared" si="3"/>
        <v>0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0</v>
      </c>
      <c r="E40" s="25">
        <f>B7*C40</f>
        <v>0</v>
      </c>
      <c r="F40" s="25">
        <f t="shared" si="0"/>
        <v>0</v>
      </c>
      <c r="G40" s="39"/>
      <c r="H40" s="39"/>
      <c r="I40" s="26">
        <f t="shared" si="1"/>
        <v>0</v>
      </c>
      <c r="J40" s="27">
        <f t="shared" si="2"/>
        <v>0</v>
      </c>
      <c r="K40" s="27">
        <f t="shared" si="2"/>
        <v>0</v>
      </c>
      <c r="L40" s="28">
        <f t="shared" si="2"/>
        <v>0</v>
      </c>
      <c r="M40" s="40"/>
      <c r="N40" s="29">
        <f t="shared" si="3"/>
        <v>0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0</v>
      </c>
      <c r="E41" s="25">
        <f>B7*C41</f>
        <v>0</v>
      </c>
      <c r="F41" s="25">
        <f t="shared" si="0"/>
        <v>0</v>
      </c>
      <c r="G41" s="39"/>
      <c r="H41" s="39"/>
      <c r="I41" s="26">
        <f t="shared" si="1"/>
        <v>0</v>
      </c>
      <c r="J41" s="27">
        <f t="shared" si="2"/>
        <v>0</v>
      </c>
      <c r="K41" s="27">
        <f t="shared" si="2"/>
        <v>0</v>
      </c>
      <c r="L41" s="28">
        <f t="shared" si="2"/>
        <v>0</v>
      </c>
      <c r="M41" s="40"/>
      <c r="N41" s="29">
        <f t="shared" si="3"/>
        <v>0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0</v>
      </c>
      <c r="E42" s="25">
        <f>B7*C42</f>
        <v>0</v>
      </c>
      <c r="F42" s="25">
        <f t="shared" si="0"/>
        <v>0</v>
      </c>
      <c r="G42" s="39"/>
      <c r="H42" s="39"/>
      <c r="I42" s="26">
        <f t="shared" si="1"/>
        <v>0</v>
      </c>
      <c r="J42" s="27">
        <f t="shared" si="2"/>
        <v>0</v>
      </c>
      <c r="K42" s="27">
        <f t="shared" si="2"/>
        <v>0</v>
      </c>
      <c r="L42" s="28">
        <f t="shared" si="2"/>
        <v>0</v>
      </c>
      <c r="M42" s="40"/>
      <c r="N42" s="29">
        <f t="shared" si="3"/>
        <v>0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0</v>
      </c>
      <c r="E43" s="25">
        <f>B7*C43</f>
        <v>0</v>
      </c>
      <c r="F43" s="25">
        <f t="shared" si="0"/>
        <v>0</v>
      </c>
      <c r="G43" s="39"/>
      <c r="H43" s="39"/>
      <c r="I43" s="26">
        <f t="shared" si="1"/>
        <v>0</v>
      </c>
      <c r="J43" s="27">
        <f t="shared" si="2"/>
        <v>0</v>
      </c>
      <c r="K43" s="27">
        <f t="shared" si="2"/>
        <v>0</v>
      </c>
      <c r="L43" s="28">
        <f t="shared" si="2"/>
        <v>0</v>
      </c>
      <c r="M43" s="40"/>
      <c r="N43" s="29">
        <f t="shared" si="3"/>
        <v>0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0</v>
      </c>
      <c r="E44" s="25">
        <f>B7*C44</f>
        <v>0</v>
      </c>
      <c r="F44" s="25">
        <f>D44+E44</f>
        <v>0</v>
      </c>
      <c r="G44" s="39"/>
      <c r="H44" s="39"/>
      <c r="I44" s="26">
        <f>G44+H44</f>
        <v>0</v>
      </c>
      <c r="J44" s="27">
        <f t="shared" si="2"/>
        <v>0</v>
      </c>
      <c r="K44" s="27">
        <f t="shared" si="2"/>
        <v>0</v>
      </c>
      <c r="L44" s="28">
        <f t="shared" si="2"/>
        <v>0</v>
      </c>
      <c r="M44" s="40"/>
      <c r="N44" s="29">
        <f>IF(I44&gt;0,M44/I44,0)</f>
        <v>0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0</v>
      </c>
      <c r="F45" s="46">
        <f>D45+E45</f>
        <v>0</v>
      </c>
      <c r="G45" s="56">
        <f>SUM(G22:G44)</f>
        <v>0</v>
      </c>
      <c r="H45" s="56">
        <f>SUM(H22:H44)</f>
        <v>0</v>
      </c>
      <c r="I45" s="47">
        <f>G45+H45</f>
        <v>0</v>
      </c>
      <c r="J45" s="59">
        <f>IF(G45&gt;0,G45/D45,0)</f>
        <v>0</v>
      </c>
      <c r="K45" s="59">
        <f>IF(E45&gt;0,H45/E45,0)</f>
        <v>0</v>
      </c>
      <c r="L45" s="59">
        <f>IF(F45&gt;0,I45/F45,0)</f>
        <v>0</v>
      </c>
      <c r="M45" s="57">
        <f>SUM(SUM(M22:M44))</f>
        <v>0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0</v>
      </c>
      <c r="E47" s="35">
        <f t="shared" si="4"/>
        <v>0</v>
      </c>
      <c r="F47" s="35">
        <f t="shared" si="4"/>
        <v>0</v>
      </c>
      <c r="G47" s="35">
        <f t="shared" si="4"/>
        <v>0</v>
      </c>
      <c r="H47" s="35">
        <f t="shared" si="4"/>
        <v>0</v>
      </c>
      <c r="I47" s="35">
        <f t="shared" si="4"/>
        <v>0</v>
      </c>
      <c r="J47" s="61">
        <f>IF(G47=0,0,G47/D47)</f>
        <v>0</v>
      </c>
      <c r="K47" s="61">
        <f>IF(H47=0,0,H47/E47)</f>
        <v>0</v>
      </c>
      <c r="L47" s="61">
        <f>IF(I47&gt;0,I47/F47,0)</f>
        <v>0</v>
      </c>
      <c r="M47" s="58">
        <f>SUM(M22:M24)</f>
        <v>0</v>
      </c>
      <c r="N47" s="36">
        <f>IF(M47=0,0,M47/I47)</f>
        <v>0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7">
    <mergeCell ref="A19:N19"/>
    <mergeCell ref="A20:A21"/>
    <mergeCell ref="B20:C20"/>
    <mergeCell ref="D20:F20"/>
    <mergeCell ref="G20:I20"/>
    <mergeCell ref="N20:N21"/>
    <mergeCell ref="J20:L20"/>
    <mergeCell ref="E2:G2"/>
    <mergeCell ref="A1:G1"/>
    <mergeCell ref="M20:M21"/>
    <mergeCell ref="A15:B15"/>
    <mergeCell ref="L15:M15"/>
    <mergeCell ref="A11:B11"/>
    <mergeCell ref="L13:N13"/>
    <mergeCell ref="L14:M14"/>
    <mergeCell ref="L16:M16"/>
    <mergeCell ref="L17:M17"/>
  </mergeCells>
  <printOptions horizontalCentered="1"/>
  <pageMargins left="0.31496062992125984" right="0.31496062992125984" top="0.7480314960629921" bottom="0.35433070866141736" header="0" footer="0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7">
      <selection activeCell="B13" sqref="B13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76" t="s">
        <v>86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157"/>
      <c r="E2" s="169" t="s">
        <v>55</v>
      </c>
      <c r="F2" s="169"/>
      <c r="G2" s="169"/>
    </row>
    <row r="3" spans="1:2" ht="12.75">
      <c r="A3" s="3" t="s">
        <v>0</v>
      </c>
      <c r="B3" s="38"/>
    </row>
    <row r="4" spans="1:2" ht="12.75">
      <c r="A4" s="4" t="s">
        <v>30</v>
      </c>
      <c r="B4" s="38"/>
    </row>
    <row r="5" spans="1:2" ht="12.75">
      <c r="A5" s="5" t="s">
        <v>28</v>
      </c>
      <c r="B5" s="140">
        <f>B6+B7</f>
        <v>0</v>
      </c>
    </row>
    <row r="6" spans="1:2" ht="12.75">
      <c r="A6" s="6" t="s">
        <v>27</v>
      </c>
      <c r="B6" s="146"/>
    </row>
    <row r="7" spans="1:2" ht="13.5" thickBot="1">
      <c r="A7" s="7" t="s">
        <v>29</v>
      </c>
      <c r="B7" s="147"/>
    </row>
    <row r="8" spans="1:6" ht="12.75">
      <c r="A8" s="8" t="s">
        <v>31</v>
      </c>
      <c r="B8" s="132"/>
      <c r="C8" s="170"/>
      <c r="D8" s="199"/>
      <c r="E8" s="169"/>
      <c r="F8" s="169"/>
    </row>
    <row r="9" spans="1:6" ht="12.75">
      <c r="A9" s="9" t="s">
        <v>32</v>
      </c>
      <c r="B9" s="133">
        <f>M45</f>
        <v>0</v>
      </c>
      <c r="C9" s="170"/>
      <c r="D9" s="174"/>
      <c r="E9" s="169"/>
      <c r="F9" s="169"/>
    </row>
    <row r="10" spans="1:6" ht="13.5" thickBot="1">
      <c r="A10" s="11" t="s">
        <v>33</v>
      </c>
      <c r="B10" s="134">
        <f>B8-B9</f>
        <v>0</v>
      </c>
      <c r="C10" s="170"/>
      <c r="D10" s="174"/>
      <c r="E10" s="169"/>
      <c r="F10" s="169"/>
    </row>
    <row r="11" spans="1:3" ht="12.75">
      <c r="A11" s="171" t="s">
        <v>40</v>
      </c>
      <c r="B11" s="171"/>
      <c r="C11" s="12"/>
    </row>
    <row r="12" spans="1:3" ht="12.75">
      <c r="A12" s="3" t="s">
        <v>34</v>
      </c>
      <c r="B12" s="13">
        <v>121.5</v>
      </c>
      <c r="C12" s="12"/>
    </row>
    <row r="13" spans="1:14" ht="12.75" customHeight="1">
      <c r="A13" s="3" t="s">
        <v>2</v>
      </c>
      <c r="B13" s="131">
        <f>IF(M45&gt;0,B8/B5,0)</f>
        <v>0</v>
      </c>
      <c r="C13" s="12"/>
      <c r="L13" s="179" t="s">
        <v>49</v>
      </c>
      <c r="M13" s="179"/>
      <c r="N13" s="179"/>
    </row>
    <row r="14" spans="1:14" ht="12.75">
      <c r="A14" s="14" t="s">
        <v>3</v>
      </c>
      <c r="B14" s="15">
        <f>B13/B12</f>
        <v>0</v>
      </c>
      <c r="E14" s="42"/>
      <c r="L14" s="175" t="s">
        <v>50</v>
      </c>
      <c r="M14" s="175"/>
      <c r="N14" s="41">
        <v>2</v>
      </c>
    </row>
    <row r="15" spans="1:14" ht="12.75">
      <c r="A15" s="168" t="s">
        <v>41</v>
      </c>
      <c r="B15" s="168"/>
      <c r="C15" s="12"/>
      <c r="E15" s="43"/>
      <c r="L15" s="175" t="s">
        <v>53</v>
      </c>
      <c r="M15" s="175"/>
      <c r="N15" s="41">
        <v>1.25</v>
      </c>
    </row>
    <row r="16" spans="1:14" ht="12.75">
      <c r="A16" s="3" t="s">
        <v>42</v>
      </c>
      <c r="B16" s="16">
        <f>J45</f>
        <v>0</v>
      </c>
      <c r="C16" s="12"/>
      <c r="L16" s="175" t="s">
        <v>52</v>
      </c>
      <c r="M16" s="175"/>
      <c r="N16" s="41">
        <v>2.63</v>
      </c>
    </row>
    <row r="17" spans="1:14" ht="13.5" thickBot="1">
      <c r="A17" s="3" t="s">
        <v>43</v>
      </c>
      <c r="B17" s="17">
        <f>K45</f>
        <v>0</v>
      </c>
      <c r="C17" s="12"/>
      <c r="L17" s="175" t="s">
        <v>51</v>
      </c>
      <c r="M17" s="175"/>
      <c r="N17" s="41">
        <v>8.33</v>
      </c>
    </row>
    <row r="18" spans="1:3" ht="18.75" thickBot="1">
      <c r="A18" s="18" t="s">
        <v>44</v>
      </c>
      <c r="B18" s="19">
        <f>L45</f>
        <v>0</v>
      </c>
      <c r="C18" s="12"/>
    </row>
    <row r="19" spans="1:14" ht="18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39" customHeight="1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0</v>
      </c>
      <c r="E22" s="25">
        <f>B7*C22</f>
        <v>0</v>
      </c>
      <c r="F22" s="25">
        <f>D22+E22</f>
        <v>0</v>
      </c>
      <c r="G22" s="39"/>
      <c r="H22" s="39"/>
      <c r="I22" s="26">
        <f>G22+H22</f>
        <v>0</v>
      </c>
      <c r="J22" s="27">
        <f>IF(D22&gt;0,G22/D22,0)</f>
        <v>0</v>
      </c>
      <c r="K22" s="27">
        <f>IF(E22&gt;0,H22/E22,0)</f>
        <v>0</v>
      </c>
      <c r="L22" s="28">
        <f>IF(I22&gt;0,I22/F22,0)</f>
        <v>0</v>
      </c>
      <c r="M22" s="40"/>
      <c r="N22" s="29">
        <f>IF(I22&gt;0,M22/I22,0)</f>
        <v>0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0</v>
      </c>
      <c r="E23" s="25">
        <f>B7*C23</f>
        <v>0</v>
      </c>
      <c r="F23" s="25">
        <f aca="true" t="shared" si="0" ref="F23:F43">D23+E23</f>
        <v>0</v>
      </c>
      <c r="G23" s="39"/>
      <c r="H23" s="39"/>
      <c r="I23" s="26">
        <f aca="true" t="shared" si="1" ref="I23:I43">G23+H23</f>
        <v>0</v>
      </c>
      <c r="J23" s="27">
        <f aca="true" t="shared" si="2" ref="J23:L44">IF(D23&gt;0,G23/D23,0)</f>
        <v>0</v>
      </c>
      <c r="K23" s="27">
        <f t="shared" si="2"/>
        <v>0</v>
      </c>
      <c r="L23" s="28">
        <f t="shared" si="2"/>
        <v>0</v>
      </c>
      <c r="M23" s="40"/>
      <c r="N23" s="29">
        <f aca="true" t="shared" si="3" ref="N23:N43">IF(I23&gt;0,M23/I23,0)</f>
        <v>0</v>
      </c>
    </row>
    <row r="24" spans="1:14" ht="12.75">
      <c r="A24" s="23" t="s">
        <v>97</v>
      </c>
      <c r="B24" s="158">
        <v>0.02</v>
      </c>
      <c r="C24" s="63">
        <v>0.025</v>
      </c>
      <c r="D24" s="25">
        <f>B6*B24</f>
        <v>0</v>
      </c>
      <c r="E24" s="25">
        <f>B7*C24</f>
        <v>0</v>
      </c>
      <c r="F24" s="25">
        <f>D24+E24</f>
        <v>0</v>
      </c>
      <c r="G24" s="39"/>
      <c r="H24" s="39"/>
      <c r="I24" s="26">
        <f>G24+H24</f>
        <v>0</v>
      </c>
      <c r="J24" s="27">
        <f>IF(D24&gt;0,G24/D24,0)</f>
        <v>0</v>
      </c>
      <c r="K24" s="27">
        <f>IF(E24&gt;0,H24/E24,0)</f>
        <v>0</v>
      </c>
      <c r="L24" s="28">
        <f>IF(F24&gt;0,I24/F24,0)</f>
        <v>0</v>
      </c>
      <c r="M24" s="40"/>
      <c r="N24" s="29">
        <f>IF(I24&gt;0,M24/I24,0)</f>
        <v>0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0</v>
      </c>
      <c r="E25" s="25">
        <f>B7*C25</f>
        <v>0</v>
      </c>
      <c r="F25" s="25">
        <f t="shared" si="0"/>
        <v>0</v>
      </c>
      <c r="G25" s="39"/>
      <c r="H25" s="39"/>
      <c r="I25" s="26">
        <f t="shared" si="1"/>
        <v>0</v>
      </c>
      <c r="J25" s="27">
        <f t="shared" si="2"/>
        <v>0</v>
      </c>
      <c r="K25" s="27">
        <f t="shared" si="2"/>
        <v>0</v>
      </c>
      <c r="L25" s="28">
        <f t="shared" si="2"/>
        <v>0</v>
      </c>
      <c r="M25" s="40"/>
      <c r="N25" s="29">
        <f t="shared" si="3"/>
        <v>0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0</v>
      </c>
      <c r="E26" s="25">
        <f>B7*C26</f>
        <v>0</v>
      </c>
      <c r="F26" s="25">
        <f t="shared" si="0"/>
        <v>0</v>
      </c>
      <c r="G26" s="39"/>
      <c r="H26" s="39"/>
      <c r="I26" s="26">
        <f t="shared" si="1"/>
        <v>0</v>
      </c>
      <c r="J26" s="27">
        <f t="shared" si="2"/>
        <v>0</v>
      </c>
      <c r="K26" s="27">
        <f t="shared" si="2"/>
        <v>0</v>
      </c>
      <c r="L26" s="28">
        <f t="shared" si="2"/>
        <v>0</v>
      </c>
      <c r="M26" s="40"/>
      <c r="N26" s="29">
        <f t="shared" si="3"/>
        <v>0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0</v>
      </c>
      <c r="E27" s="25">
        <f>B7*C27</f>
        <v>0</v>
      </c>
      <c r="F27" s="25">
        <f t="shared" si="0"/>
        <v>0</v>
      </c>
      <c r="G27" s="39"/>
      <c r="H27" s="39"/>
      <c r="I27" s="26">
        <f t="shared" si="1"/>
        <v>0</v>
      </c>
      <c r="J27" s="27">
        <f t="shared" si="2"/>
        <v>0</v>
      </c>
      <c r="K27" s="27">
        <f t="shared" si="2"/>
        <v>0</v>
      </c>
      <c r="L27" s="28">
        <f t="shared" si="2"/>
        <v>0</v>
      </c>
      <c r="M27" s="40"/>
      <c r="N27" s="29">
        <f t="shared" si="3"/>
        <v>0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0</v>
      </c>
      <c r="E28" s="25">
        <f>B7*C28</f>
        <v>0</v>
      </c>
      <c r="F28" s="25">
        <f t="shared" si="0"/>
        <v>0</v>
      </c>
      <c r="G28" s="39"/>
      <c r="H28" s="39"/>
      <c r="I28" s="26">
        <f t="shared" si="1"/>
        <v>0</v>
      </c>
      <c r="J28" s="27">
        <f t="shared" si="2"/>
        <v>0</v>
      </c>
      <c r="K28" s="27">
        <f t="shared" si="2"/>
        <v>0</v>
      </c>
      <c r="L28" s="28">
        <f t="shared" si="2"/>
        <v>0</v>
      </c>
      <c r="M28" s="40"/>
      <c r="N28" s="29">
        <f t="shared" si="3"/>
        <v>0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0</v>
      </c>
      <c r="E29" s="25">
        <f>B7*C29</f>
        <v>0</v>
      </c>
      <c r="F29" s="25">
        <f t="shared" si="0"/>
        <v>0</v>
      </c>
      <c r="G29" s="39"/>
      <c r="H29" s="39"/>
      <c r="I29" s="26">
        <f t="shared" si="1"/>
        <v>0</v>
      </c>
      <c r="J29" s="27">
        <f t="shared" si="2"/>
        <v>0</v>
      </c>
      <c r="K29" s="27">
        <f t="shared" si="2"/>
        <v>0</v>
      </c>
      <c r="L29" s="28">
        <f t="shared" si="2"/>
        <v>0</v>
      </c>
      <c r="M29" s="40"/>
      <c r="N29" s="29">
        <f t="shared" si="3"/>
        <v>0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0</v>
      </c>
      <c r="E30" s="25">
        <f>B7*C30</f>
        <v>0</v>
      </c>
      <c r="F30" s="25">
        <f t="shared" si="0"/>
        <v>0</v>
      </c>
      <c r="G30" s="39"/>
      <c r="H30" s="39"/>
      <c r="I30" s="26">
        <f t="shared" si="1"/>
        <v>0</v>
      </c>
      <c r="J30" s="27">
        <f t="shared" si="2"/>
        <v>0</v>
      </c>
      <c r="K30" s="27">
        <f t="shared" si="2"/>
        <v>0</v>
      </c>
      <c r="L30" s="28">
        <f t="shared" si="2"/>
        <v>0</v>
      </c>
      <c r="M30" s="40"/>
      <c r="N30" s="29">
        <f t="shared" si="3"/>
        <v>0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0</v>
      </c>
      <c r="E31" s="25">
        <f>B7*C31</f>
        <v>0</v>
      </c>
      <c r="F31" s="25">
        <f t="shared" si="0"/>
        <v>0</v>
      </c>
      <c r="G31" s="39"/>
      <c r="H31" s="39"/>
      <c r="I31" s="26">
        <f t="shared" si="1"/>
        <v>0</v>
      </c>
      <c r="J31" s="27">
        <f t="shared" si="2"/>
        <v>0</v>
      </c>
      <c r="K31" s="27">
        <f t="shared" si="2"/>
        <v>0</v>
      </c>
      <c r="L31" s="28">
        <f t="shared" si="2"/>
        <v>0</v>
      </c>
      <c r="M31" s="40"/>
      <c r="N31" s="29">
        <f t="shared" si="3"/>
        <v>0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0</v>
      </c>
      <c r="E32" s="25">
        <f>B7*C32</f>
        <v>0</v>
      </c>
      <c r="F32" s="25">
        <f t="shared" si="0"/>
        <v>0</v>
      </c>
      <c r="G32" s="39"/>
      <c r="H32" s="39"/>
      <c r="I32" s="26">
        <f t="shared" si="1"/>
        <v>0</v>
      </c>
      <c r="J32" s="27">
        <f t="shared" si="2"/>
        <v>0</v>
      </c>
      <c r="K32" s="27">
        <f t="shared" si="2"/>
        <v>0</v>
      </c>
      <c r="L32" s="28">
        <f t="shared" si="2"/>
        <v>0</v>
      </c>
      <c r="M32" s="40"/>
      <c r="N32" s="29">
        <f t="shared" si="3"/>
        <v>0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0</v>
      </c>
      <c r="E33" s="25">
        <f>B7*C33</f>
        <v>0</v>
      </c>
      <c r="F33" s="25">
        <f t="shared" si="0"/>
        <v>0</v>
      </c>
      <c r="G33" s="39"/>
      <c r="H33" s="39"/>
      <c r="I33" s="26">
        <f t="shared" si="1"/>
        <v>0</v>
      </c>
      <c r="J33" s="27">
        <f t="shared" si="2"/>
        <v>0</v>
      </c>
      <c r="K33" s="27">
        <f t="shared" si="2"/>
        <v>0</v>
      </c>
      <c r="L33" s="28">
        <f t="shared" si="2"/>
        <v>0</v>
      </c>
      <c r="M33" s="40"/>
      <c r="N33" s="29">
        <f t="shared" si="3"/>
        <v>0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0</v>
      </c>
      <c r="E34" s="25">
        <f>B7*C34</f>
        <v>0</v>
      </c>
      <c r="F34" s="25">
        <f t="shared" si="0"/>
        <v>0</v>
      </c>
      <c r="G34" s="39"/>
      <c r="H34" s="39"/>
      <c r="I34" s="26">
        <f t="shared" si="1"/>
        <v>0</v>
      </c>
      <c r="J34" s="27">
        <f t="shared" si="2"/>
        <v>0</v>
      </c>
      <c r="K34" s="27">
        <f t="shared" si="2"/>
        <v>0</v>
      </c>
      <c r="L34" s="28">
        <f t="shared" si="2"/>
        <v>0</v>
      </c>
      <c r="M34" s="40"/>
      <c r="N34" s="29">
        <f t="shared" si="3"/>
        <v>0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0</v>
      </c>
      <c r="E35" s="25">
        <f>B7*C35</f>
        <v>0</v>
      </c>
      <c r="F35" s="25">
        <f t="shared" si="0"/>
        <v>0</v>
      </c>
      <c r="G35" s="39"/>
      <c r="H35" s="39"/>
      <c r="I35" s="26">
        <f t="shared" si="1"/>
        <v>0</v>
      </c>
      <c r="J35" s="27">
        <f t="shared" si="2"/>
        <v>0</v>
      </c>
      <c r="K35" s="27">
        <f t="shared" si="2"/>
        <v>0</v>
      </c>
      <c r="L35" s="28">
        <f t="shared" si="2"/>
        <v>0</v>
      </c>
      <c r="M35" s="40"/>
      <c r="N35" s="29">
        <f t="shared" si="3"/>
        <v>0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0</v>
      </c>
      <c r="E36" s="25">
        <f>B7*C36</f>
        <v>0</v>
      </c>
      <c r="F36" s="25">
        <f t="shared" si="0"/>
        <v>0</v>
      </c>
      <c r="G36" s="39"/>
      <c r="H36" s="39"/>
      <c r="I36" s="26">
        <f t="shared" si="1"/>
        <v>0</v>
      </c>
      <c r="J36" s="27">
        <f t="shared" si="2"/>
        <v>0</v>
      </c>
      <c r="K36" s="27">
        <f t="shared" si="2"/>
        <v>0</v>
      </c>
      <c r="L36" s="28">
        <f t="shared" si="2"/>
        <v>0</v>
      </c>
      <c r="M36" s="40"/>
      <c r="N36" s="29">
        <f t="shared" si="3"/>
        <v>0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0</v>
      </c>
      <c r="E37" s="25">
        <f>B7*C37</f>
        <v>0</v>
      </c>
      <c r="F37" s="25">
        <f t="shared" si="0"/>
        <v>0</v>
      </c>
      <c r="G37" s="39"/>
      <c r="H37" s="39"/>
      <c r="I37" s="26">
        <f t="shared" si="1"/>
        <v>0</v>
      </c>
      <c r="J37" s="27">
        <f t="shared" si="2"/>
        <v>0</v>
      </c>
      <c r="K37" s="27">
        <f t="shared" si="2"/>
        <v>0</v>
      </c>
      <c r="L37" s="28">
        <f t="shared" si="2"/>
        <v>0</v>
      </c>
      <c r="M37" s="40"/>
      <c r="N37" s="29">
        <f t="shared" si="3"/>
        <v>0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0</v>
      </c>
      <c r="E38" s="25">
        <f>B7*C38</f>
        <v>0</v>
      </c>
      <c r="F38" s="25">
        <f t="shared" si="0"/>
        <v>0</v>
      </c>
      <c r="G38" s="39"/>
      <c r="H38" s="39"/>
      <c r="I38" s="26">
        <f t="shared" si="1"/>
        <v>0</v>
      </c>
      <c r="J38" s="27">
        <f t="shared" si="2"/>
        <v>0</v>
      </c>
      <c r="K38" s="27">
        <f t="shared" si="2"/>
        <v>0</v>
      </c>
      <c r="L38" s="28">
        <f t="shared" si="2"/>
        <v>0</v>
      </c>
      <c r="M38" s="40"/>
      <c r="N38" s="29">
        <f t="shared" si="3"/>
        <v>0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0</v>
      </c>
      <c r="E39" s="25">
        <f>B7*C39</f>
        <v>0</v>
      </c>
      <c r="F39" s="25">
        <f t="shared" si="0"/>
        <v>0</v>
      </c>
      <c r="G39" s="39"/>
      <c r="H39" s="39"/>
      <c r="I39" s="26">
        <f t="shared" si="1"/>
        <v>0</v>
      </c>
      <c r="J39" s="27">
        <f t="shared" si="2"/>
        <v>0</v>
      </c>
      <c r="K39" s="27">
        <f t="shared" si="2"/>
        <v>0</v>
      </c>
      <c r="L39" s="28">
        <f t="shared" si="2"/>
        <v>0</v>
      </c>
      <c r="M39" s="40"/>
      <c r="N39" s="29">
        <f t="shared" si="3"/>
        <v>0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0</v>
      </c>
      <c r="E40" s="25">
        <f>B7*C40</f>
        <v>0</v>
      </c>
      <c r="F40" s="25">
        <f t="shared" si="0"/>
        <v>0</v>
      </c>
      <c r="G40" s="39"/>
      <c r="H40" s="39"/>
      <c r="I40" s="26">
        <f t="shared" si="1"/>
        <v>0</v>
      </c>
      <c r="J40" s="27">
        <f t="shared" si="2"/>
        <v>0</v>
      </c>
      <c r="K40" s="27">
        <f t="shared" si="2"/>
        <v>0</v>
      </c>
      <c r="L40" s="28">
        <f t="shared" si="2"/>
        <v>0</v>
      </c>
      <c r="M40" s="40"/>
      <c r="N40" s="29">
        <f t="shared" si="3"/>
        <v>0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0</v>
      </c>
      <c r="E41" s="25">
        <f>B7*C41</f>
        <v>0</v>
      </c>
      <c r="F41" s="25">
        <f t="shared" si="0"/>
        <v>0</v>
      </c>
      <c r="G41" s="39"/>
      <c r="H41" s="39"/>
      <c r="I41" s="26">
        <f t="shared" si="1"/>
        <v>0</v>
      </c>
      <c r="J41" s="27">
        <f t="shared" si="2"/>
        <v>0</v>
      </c>
      <c r="K41" s="27">
        <f t="shared" si="2"/>
        <v>0</v>
      </c>
      <c r="L41" s="28">
        <f t="shared" si="2"/>
        <v>0</v>
      </c>
      <c r="M41" s="40"/>
      <c r="N41" s="29">
        <f t="shared" si="3"/>
        <v>0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0</v>
      </c>
      <c r="E42" s="25">
        <f>B7*C42</f>
        <v>0</v>
      </c>
      <c r="F42" s="25">
        <f t="shared" si="0"/>
        <v>0</v>
      </c>
      <c r="G42" s="39"/>
      <c r="H42" s="39"/>
      <c r="I42" s="26">
        <f t="shared" si="1"/>
        <v>0</v>
      </c>
      <c r="J42" s="27">
        <f t="shared" si="2"/>
        <v>0</v>
      </c>
      <c r="K42" s="27">
        <f t="shared" si="2"/>
        <v>0</v>
      </c>
      <c r="L42" s="28">
        <f t="shared" si="2"/>
        <v>0</v>
      </c>
      <c r="M42" s="40"/>
      <c r="N42" s="29">
        <f t="shared" si="3"/>
        <v>0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0</v>
      </c>
      <c r="E43" s="25">
        <f>B7*C43</f>
        <v>0</v>
      </c>
      <c r="F43" s="25">
        <f t="shared" si="0"/>
        <v>0</v>
      </c>
      <c r="G43" s="39"/>
      <c r="H43" s="39"/>
      <c r="I43" s="26">
        <f t="shared" si="1"/>
        <v>0</v>
      </c>
      <c r="J43" s="27">
        <f t="shared" si="2"/>
        <v>0</v>
      </c>
      <c r="K43" s="27">
        <f t="shared" si="2"/>
        <v>0</v>
      </c>
      <c r="L43" s="28">
        <f t="shared" si="2"/>
        <v>0</v>
      </c>
      <c r="M43" s="40"/>
      <c r="N43" s="29">
        <f t="shared" si="3"/>
        <v>0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0</v>
      </c>
      <c r="E44" s="25">
        <f>B7*C44</f>
        <v>0</v>
      </c>
      <c r="F44" s="25">
        <f>D44+E44</f>
        <v>0</v>
      </c>
      <c r="G44" s="39"/>
      <c r="H44" s="39"/>
      <c r="I44" s="26">
        <f>G44+H44</f>
        <v>0</v>
      </c>
      <c r="J44" s="27">
        <f t="shared" si="2"/>
        <v>0</v>
      </c>
      <c r="K44" s="27">
        <f t="shared" si="2"/>
        <v>0</v>
      </c>
      <c r="L44" s="28">
        <f t="shared" si="2"/>
        <v>0</v>
      </c>
      <c r="M44" s="40"/>
      <c r="N44" s="29">
        <f>IF(I44&gt;0,M44/I44,0)</f>
        <v>0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0</v>
      </c>
      <c r="F45" s="46">
        <f>D45+E45</f>
        <v>0</v>
      </c>
      <c r="G45" s="56">
        <f>SUM(G22:G44)</f>
        <v>0</v>
      </c>
      <c r="H45" s="56">
        <f>SUM(H22:H44)</f>
        <v>0</v>
      </c>
      <c r="I45" s="47">
        <f>G45+H45</f>
        <v>0</v>
      </c>
      <c r="J45" s="59">
        <f>IF(G45&gt;0,G45/D45,0)</f>
        <v>0</v>
      </c>
      <c r="K45" s="59">
        <f>IF(E45&gt;0,H45/E45,0)</f>
        <v>0</v>
      </c>
      <c r="L45" s="59">
        <f>IF(F45&gt;0,I45/F45,0)</f>
        <v>0</v>
      </c>
      <c r="M45" s="57">
        <f>SUM(SUM(M22:M44))</f>
        <v>0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0</v>
      </c>
      <c r="E47" s="35">
        <f t="shared" si="4"/>
        <v>0</v>
      </c>
      <c r="F47" s="35">
        <f t="shared" si="4"/>
        <v>0</v>
      </c>
      <c r="G47" s="35">
        <f t="shared" si="4"/>
        <v>0</v>
      </c>
      <c r="H47" s="35">
        <f t="shared" si="4"/>
        <v>0</v>
      </c>
      <c r="I47" s="35">
        <f t="shared" si="4"/>
        <v>0</v>
      </c>
      <c r="J47" s="61">
        <f>IF(G47=0,0,G47/D47)</f>
        <v>0</v>
      </c>
      <c r="K47" s="61">
        <f>IF(H47=0,0,H47/E47)</f>
        <v>0</v>
      </c>
      <c r="L47" s="61">
        <f>IF(I47&gt;0,I47/F47,0)</f>
        <v>0</v>
      </c>
      <c r="M47" s="58">
        <f>SUM(M22:M24)</f>
        <v>0</v>
      </c>
      <c r="N47" s="36">
        <f>IF(M47=0,0,M47/I47)</f>
        <v>0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  <mergeCell ref="M20:M21"/>
    <mergeCell ref="E2:G2"/>
    <mergeCell ref="A15:B15"/>
    <mergeCell ref="L15:M15"/>
    <mergeCell ref="C8:C10"/>
    <mergeCell ref="D8:F10"/>
    <mergeCell ref="A11:B11"/>
    <mergeCell ref="L13:N13"/>
    <mergeCell ref="L14:M14"/>
  </mergeCells>
  <printOptions horizontalCentered="1"/>
  <pageMargins left="0.31496062992125984" right="0.31496062992125984" top="0.7480314960629921" bottom="0.35433070866141736" header="0" footer="0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76" t="s">
        <v>87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157"/>
      <c r="E2" s="169" t="s">
        <v>55</v>
      </c>
      <c r="F2" s="169"/>
      <c r="G2" s="169"/>
    </row>
    <row r="3" spans="1:2" ht="12.75">
      <c r="A3" s="3" t="s">
        <v>0</v>
      </c>
      <c r="B3" s="38"/>
    </row>
    <row r="4" spans="1:2" ht="12.75">
      <c r="A4" s="4" t="s">
        <v>30</v>
      </c>
      <c r="B4" s="38"/>
    </row>
    <row r="5" spans="1:2" ht="12.75">
      <c r="A5" s="5" t="s">
        <v>28</v>
      </c>
      <c r="B5" s="140">
        <f>B6+B7</f>
        <v>0</v>
      </c>
    </row>
    <row r="6" spans="1:2" ht="12.75">
      <c r="A6" s="6" t="s">
        <v>27</v>
      </c>
      <c r="B6" s="146"/>
    </row>
    <row r="7" spans="1:2" ht="13.5" thickBot="1">
      <c r="A7" s="7" t="s">
        <v>29</v>
      </c>
      <c r="B7" s="147"/>
    </row>
    <row r="8" spans="1:6" ht="12.75">
      <c r="A8" s="8" t="s">
        <v>31</v>
      </c>
      <c r="B8" s="132"/>
      <c r="C8" s="170"/>
      <c r="D8" s="199"/>
      <c r="E8" s="169"/>
      <c r="F8" s="169"/>
    </row>
    <row r="9" spans="1:6" ht="12.75">
      <c r="A9" s="9" t="s">
        <v>32</v>
      </c>
      <c r="B9" s="133">
        <f>M45</f>
        <v>0</v>
      </c>
      <c r="C9" s="170"/>
      <c r="D9" s="174"/>
      <c r="E9" s="169"/>
      <c r="F9" s="169"/>
    </row>
    <row r="10" spans="1:6" ht="13.5" thickBot="1">
      <c r="A10" s="11" t="s">
        <v>33</v>
      </c>
      <c r="B10" s="134">
        <f>B8-B9</f>
        <v>0</v>
      </c>
      <c r="C10" s="170"/>
      <c r="D10" s="174"/>
      <c r="E10" s="169"/>
      <c r="F10" s="169"/>
    </row>
    <row r="11" spans="1:3" ht="12.75">
      <c r="A11" s="171" t="s">
        <v>40</v>
      </c>
      <c r="B11" s="171"/>
      <c r="C11" s="12"/>
    </row>
    <row r="12" spans="1:3" ht="12.75">
      <c r="A12" s="3" t="s">
        <v>34</v>
      </c>
      <c r="B12" s="13">
        <v>121.5</v>
      </c>
      <c r="C12" s="12"/>
    </row>
    <row r="13" spans="1:14" ht="12.75" customHeight="1">
      <c r="A13" s="3" t="s">
        <v>2</v>
      </c>
      <c r="B13" s="131">
        <f>IF(M45&gt;0,B8/B5,0)</f>
        <v>0</v>
      </c>
      <c r="C13" s="12"/>
      <c r="L13" s="179" t="s">
        <v>49</v>
      </c>
      <c r="M13" s="179"/>
      <c r="N13" s="179"/>
    </row>
    <row r="14" spans="1:14" ht="12.75">
      <c r="A14" s="14" t="s">
        <v>3</v>
      </c>
      <c r="B14" s="15">
        <f>B13/B12</f>
        <v>0</v>
      </c>
      <c r="E14" s="42"/>
      <c r="L14" s="175" t="s">
        <v>50</v>
      </c>
      <c r="M14" s="175"/>
      <c r="N14" s="41">
        <v>2</v>
      </c>
    </row>
    <row r="15" spans="1:14" ht="12.75">
      <c r="A15" s="168" t="s">
        <v>41</v>
      </c>
      <c r="B15" s="168"/>
      <c r="C15" s="12"/>
      <c r="E15" s="43"/>
      <c r="L15" s="175" t="s">
        <v>53</v>
      </c>
      <c r="M15" s="175"/>
      <c r="N15" s="41">
        <v>1.25</v>
      </c>
    </row>
    <row r="16" spans="1:14" ht="12.75">
      <c r="A16" s="3" t="s">
        <v>42</v>
      </c>
      <c r="B16" s="16">
        <f>J45</f>
        <v>0</v>
      </c>
      <c r="C16" s="12"/>
      <c r="L16" s="175" t="s">
        <v>52</v>
      </c>
      <c r="M16" s="175"/>
      <c r="N16" s="41">
        <v>2.63</v>
      </c>
    </row>
    <row r="17" spans="1:14" ht="13.5" thickBot="1">
      <c r="A17" s="3" t="s">
        <v>43</v>
      </c>
      <c r="B17" s="17">
        <f>K45</f>
        <v>0</v>
      </c>
      <c r="C17" s="12"/>
      <c r="L17" s="175" t="s">
        <v>51</v>
      </c>
      <c r="M17" s="175"/>
      <c r="N17" s="41">
        <v>8.33</v>
      </c>
    </row>
    <row r="18" spans="1:3" ht="18.75" thickBot="1">
      <c r="A18" s="18" t="s">
        <v>44</v>
      </c>
      <c r="B18" s="19">
        <f>L45</f>
        <v>0</v>
      </c>
      <c r="C18" s="12"/>
    </row>
    <row r="19" spans="1:14" ht="18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39" customHeight="1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0</v>
      </c>
      <c r="E22" s="25">
        <f>B7*C22</f>
        <v>0</v>
      </c>
      <c r="F22" s="25">
        <f>D22+E22</f>
        <v>0</v>
      </c>
      <c r="G22" s="39"/>
      <c r="H22" s="39"/>
      <c r="I22" s="26">
        <f>G22+H22</f>
        <v>0</v>
      </c>
      <c r="J22" s="27">
        <f>IF(D22&gt;0,G22/D22,0)</f>
        <v>0</v>
      </c>
      <c r="K22" s="27">
        <f>IF(E22&gt;0,H22/E22,0)</f>
        <v>0</v>
      </c>
      <c r="L22" s="28">
        <f>IF(I22&gt;0,I22/F22,0)</f>
        <v>0</v>
      </c>
      <c r="M22" s="40"/>
      <c r="N22" s="29">
        <f>IF(I22&gt;0,M22/I22,0)</f>
        <v>0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0</v>
      </c>
      <c r="E23" s="25">
        <f>B7*C23</f>
        <v>0</v>
      </c>
      <c r="F23" s="25">
        <f aca="true" t="shared" si="0" ref="F23:F43">D23+E23</f>
        <v>0</v>
      </c>
      <c r="G23" s="39"/>
      <c r="H23" s="39"/>
      <c r="I23" s="26">
        <f aca="true" t="shared" si="1" ref="I23:I43">G23+H23</f>
        <v>0</v>
      </c>
      <c r="J23" s="27">
        <f aca="true" t="shared" si="2" ref="J23:L44">IF(D23&gt;0,G23/D23,0)</f>
        <v>0</v>
      </c>
      <c r="K23" s="27">
        <f t="shared" si="2"/>
        <v>0</v>
      </c>
      <c r="L23" s="28">
        <f t="shared" si="2"/>
        <v>0</v>
      </c>
      <c r="M23" s="40"/>
      <c r="N23" s="29">
        <f aca="true" t="shared" si="3" ref="N23:N43">IF(I23&gt;0,M23/I23,0)</f>
        <v>0</v>
      </c>
    </row>
    <row r="24" spans="1:14" ht="12.75">
      <c r="A24" s="23" t="s">
        <v>97</v>
      </c>
      <c r="B24" s="158">
        <v>0.02</v>
      </c>
      <c r="C24" s="63">
        <v>0.025</v>
      </c>
      <c r="D24" s="25">
        <f>B6*B24</f>
        <v>0</v>
      </c>
      <c r="E24" s="25">
        <f>B7*C24</f>
        <v>0</v>
      </c>
      <c r="F24" s="25">
        <f>D24+E24</f>
        <v>0</v>
      </c>
      <c r="G24" s="39"/>
      <c r="H24" s="39"/>
      <c r="I24" s="26">
        <f>G24+H24</f>
        <v>0</v>
      </c>
      <c r="J24" s="27">
        <f>IF(D24&gt;0,G24/D24,0)</f>
        <v>0</v>
      </c>
      <c r="K24" s="27">
        <f>IF(E24&gt;0,H24/E24,0)</f>
        <v>0</v>
      </c>
      <c r="L24" s="28">
        <f>IF(F24&gt;0,I24/F24,0)</f>
        <v>0</v>
      </c>
      <c r="M24" s="40"/>
      <c r="N24" s="29">
        <f>IF(I24&gt;0,M24/I24,0)</f>
        <v>0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0</v>
      </c>
      <c r="E25" s="25">
        <f>B7*C25</f>
        <v>0</v>
      </c>
      <c r="F25" s="25">
        <f t="shared" si="0"/>
        <v>0</v>
      </c>
      <c r="G25" s="39"/>
      <c r="H25" s="39"/>
      <c r="I25" s="26">
        <f t="shared" si="1"/>
        <v>0</v>
      </c>
      <c r="J25" s="27">
        <f t="shared" si="2"/>
        <v>0</v>
      </c>
      <c r="K25" s="27">
        <f t="shared" si="2"/>
        <v>0</v>
      </c>
      <c r="L25" s="28">
        <f t="shared" si="2"/>
        <v>0</v>
      </c>
      <c r="M25" s="40"/>
      <c r="N25" s="29">
        <f t="shared" si="3"/>
        <v>0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0</v>
      </c>
      <c r="E26" s="25">
        <f>B7*C26</f>
        <v>0</v>
      </c>
      <c r="F26" s="25">
        <f t="shared" si="0"/>
        <v>0</v>
      </c>
      <c r="G26" s="39"/>
      <c r="H26" s="39"/>
      <c r="I26" s="26">
        <f t="shared" si="1"/>
        <v>0</v>
      </c>
      <c r="J26" s="27">
        <f t="shared" si="2"/>
        <v>0</v>
      </c>
      <c r="K26" s="27">
        <f t="shared" si="2"/>
        <v>0</v>
      </c>
      <c r="L26" s="28">
        <f t="shared" si="2"/>
        <v>0</v>
      </c>
      <c r="M26" s="40"/>
      <c r="N26" s="29">
        <f t="shared" si="3"/>
        <v>0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0</v>
      </c>
      <c r="E27" s="25">
        <f>B7*C27</f>
        <v>0</v>
      </c>
      <c r="F27" s="25">
        <f t="shared" si="0"/>
        <v>0</v>
      </c>
      <c r="G27" s="39"/>
      <c r="H27" s="39"/>
      <c r="I27" s="26">
        <f t="shared" si="1"/>
        <v>0</v>
      </c>
      <c r="J27" s="27">
        <f t="shared" si="2"/>
        <v>0</v>
      </c>
      <c r="K27" s="27">
        <f t="shared" si="2"/>
        <v>0</v>
      </c>
      <c r="L27" s="28">
        <f t="shared" si="2"/>
        <v>0</v>
      </c>
      <c r="M27" s="40"/>
      <c r="N27" s="29">
        <f t="shared" si="3"/>
        <v>0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0</v>
      </c>
      <c r="E28" s="25">
        <f>B7*C28</f>
        <v>0</v>
      </c>
      <c r="F28" s="25">
        <f t="shared" si="0"/>
        <v>0</v>
      </c>
      <c r="G28" s="39"/>
      <c r="H28" s="39"/>
      <c r="I28" s="26">
        <f t="shared" si="1"/>
        <v>0</v>
      </c>
      <c r="J28" s="27">
        <f t="shared" si="2"/>
        <v>0</v>
      </c>
      <c r="K28" s="27">
        <f t="shared" si="2"/>
        <v>0</v>
      </c>
      <c r="L28" s="28">
        <f t="shared" si="2"/>
        <v>0</v>
      </c>
      <c r="M28" s="40"/>
      <c r="N28" s="29">
        <f t="shared" si="3"/>
        <v>0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0</v>
      </c>
      <c r="E29" s="25">
        <f>B7*C29</f>
        <v>0</v>
      </c>
      <c r="F29" s="25">
        <f t="shared" si="0"/>
        <v>0</v>
      </c>
      <c r="G29" s="39"/>
      <c r="H29" s="39"/>
      <c r="I29" s="26">
        <f t="shared" si="1"/>
        <v>0</v>
      </c>
      <c r="J29" s="27">
        <f t="shared" si="2"/>
        <v>0</v>
      </c>
      <c r="K29" s="27">
        <f t="shared" si="2"/>
        <v>0</v>
      </c>
      <c r="L29" s="28">
        <f t="shared" si="2"/>
        <v>0</v>
      </c>
      <c r="M29" s="40"/>
      <c r="N29" s="29">
        <f t="shared" si="3"/>
        <v>0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0</v>
      </c>
      <c r="E30" s="25">
        <f>B7*C30</f>
        <v>0</v>
      </c>
      <c r="F30" s="25">
        <f t="shared" si="0"/>
        <v>0</v>
      </c>
      <c r="G30" s="39"/>
      <c r="H30" s="39"/>
      <c r="I30" s="26">
        <f t="shared" si="1"/>
        <v>0</v>
      </c>
      <c r="J30" s="27">
        <f t="shared" si="2"/>
        <v>0</v>
      </c>
      <c r="K30" s="27">
        <f t="shared" si="2"/>
        <v>0</v>
      </c>
      <c r="L30" s="28">
        <f t="shared" si="2"/>
        <v>0</v>
      </c>
      <c r="M30" s="40"/>
      <c r="N30" s="29">
        <f t="shared" si="3"/>
        <v>0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0</v>
      </c>
      <c r="E31" s="25">
        <f>B7*C31</f>
        <v>0</v>
      </c>
      <c r="F31" s="25">
        <f t="shared" si="0"/>
        <v>0</v>
      </c>
      <c r="G31" s="39"/>
      <c r="H31" s="39"/>
      <c r="I31" s="26">
        <f t="shared" si="1"/>
        <v>0</v>
      </c>
      <c r="J31" s="27">
        <f t="shared" si="2"/>
        <v>0</v>
      </c>
      <c r="K31" s="27">
        <f t="shared" si="2"/>
        <v>0</v>
      </c>
      <c r="L31" s="28">
        <f t="shared" si="2"/>
        <v>0</v>
      </c>
      <c r="M31" s="40"/>
      <c r="N31" s="29">
        <f t="shared" si="3"/>
        <v>0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0</v>
      </c>
      <c r="E32" s="25">
        <f>B7*C32</f>
        <v>0</v>
      </c>
      <c r="F32" s="25">
        <f t="shared" si="0"/>
        <v>0</v>
      </c>
      <c r="G32" s="39"/>
      <c r="H32" s="39"/>
      <c r="I32" s="26">
        <f t="shared" si="1"/>
        <v>0</v>
      </c>
      <c r="J32" s="27">
        <f t="shared" si="2"/>
        <v>0</v>
      </c>
      <c r="K32" s="27">
        <f t="shared" si="2"/>
        <v>0</v>
      </c>
      <c r="L32" s="28">
        <f t="shared" si="2"/>
        <v>0</v>
      </c>
      <c r="M32" s="40"/>
      <c r="N32" s="29">
        <f t="shared" si="3"/>
        <v>0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0</v>
      </c>
      <c r="E33" s="25">
        <f>B7*C33</f>
        <v>0</v>
      </c>
      <c r="F33" s="25">
        <f t="shared" si="0"/>
        <v>0</v>
      </c>
      <c r="G33" s="39"/>
      <c r="H33" s="39"/>
      <c r="I33" s="26">
        <f t="shared" si="1"/>
        <v>0</v>
      </c>
      <c r="J33" s="27">
        <f t="shared" si="2"/>
        <v>0</v>
      </c>
      <c r="K33" s="27">
        <f t="shared" si="2"/>
        <v>0</v>
      </c>
      <c r="L33" s="28">
        <f t="shared" si="2"/>
        <v>0</v>
      </c>
      <c r="M33" s="40"/>
      <c r="N33" s="29">
        <f t="shared" si="3"/>
        <v>0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0</v>
      </c>
      <c r="E34" s="25">
        <f>B7*C34</f>
        <v>0</v>
      </c>
      <c r="F34" s="25">
        <f t="shared" si="0"/>
        <v>0</v>
      </c>
      <c r="G34" s="39"/>
      <c r="H34" s="39"/>
      <c r="I34" s="26">
        <f t="shared" si="1"/>
        <v>0</v>
      </c>
      <c r="J34" s="27">
        <f t="shared" si="2"/>
        <v>0</v>
      </c>
      <c r="K34" s="27">
        <f t="shared" si="2"/>
        <v>0</v>
      </c>
      <c r="L34" s="28">
        <f t="shared" si="2"/>
        <v>0</v>
      </c>
      <c r="M34" s="40"/>
      <c r="N34" s="29">
        <f t="shared" si="3"/>
        <v>0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0</v>
      </c>
      <c r="E35" s="25">
        <f>B7*C35</f>
        <v>0</v>
      </c>
      <c r="F35" s="25">
        <f t="shared" si="0"/>
        <v>0</v>
      </c>
      <c r="G35" s="39"/>
      <c r="H35" s="39"/>
      <c r="I35" s="26">
        <f t="shared" si="1"/>
        <v>0</v>
      </c>
      <c r="J35" s="27">
        <f t="shared" si="2"/>
        <v>0</v>
      </c>
      <c r="K35" s="27">
        <f t="shared" si="2"/>
        <v>0</v>
      </c>
      <c r="L35" s="28">
        <f t="shared" si="2"/>
        <v>0</v>
      </c>
      <c r="M35" s="40"/>
      <c r="N35" s="29">
        <f t="shared" si="3"/>
        <v>0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0</v>
      </c>
      <c r="E36" s="25">
        <f>B7*C36</f>
        <v>0</v>
      </c>
      <c r="F36" s="25">
        <f t="shared" si="0"/>
        <v>0</v>
      </c>
      <c r="G36" s="39"/>
      <c r="H36" s="39"/>
      <c r="I36" s="26">
        <f t="shared" si="1"/>
        <v>0</v>
      </c>
      <c r="J36" s="27">
        <f t="shared" si="2"/>
        <v>0</v>
      </c>
      <c r="K36" s="27">
        <f t="shared" si="2"/>
        <v>0</v>
      </c>
      <c r="L36" s="28">
        <f t="shared" si="2"/>
        <v>0</v>
      </c>
      <c r="M36" s="40"/>
      <c r="N36" s="29">
        <f t="shared" si="3"/>
        <v>0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0</v>
      </c>
      <c r="E37" s="25">
        <f>B7*C37</f>
        <v>0</v>
      </c>
      <c r="F37" s="25">
        <f t="shared" si="0"/>
        <v>0</v>
      </c>
      <c r="G37" s="39"/>
      <c r="H37" s="39"/>
      <c r="I37" s="26">
        <f t="shared" si="1"/>
        <v>0</v>
      </c>
      <c r="J37" s="27">
        <f t="shared" si="2"/>
        <v>0</v>
      </c>
      <c r="K37" s="27">
        <f t="shared" si="2"/>
        <v>0</v>
      </c>
      <c r="L37" s="28">
        <f t="shared" si="2"/>
        <v>0</v>
      </c>
      <c r="M37" s="40"/>
      <c r="N37" s="29">
        <f t="shared" si="3"/>
        <v>0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0</v>
      </c>
      <c r="E38" s="25">
        <f>B7*C38</f>
        <v>0</v>
      </c>
      <c r="F38" s="25">
        <f t="shared" si="0"/>
        <v>0</v>
      </c>
      <c r="G38" s="39"/>
      <c r="H38" s="39"/>
      <c r="I38" s="26">
        <f t="shared" si="1"/>
        <v>0</v>
      </c>
      <c r="J38" s="27">
        <f t="shared" si="2"/>
        <v>0</v>
      </c>
      <c r="K38" s="27">
        <f t="shared" si="2"/>
        <v>0</v>
      </c>
      <c r="L38" s="28">
        <f t="shared" si="2"/>
        <v>0</v>
      </c>
      <c r="M38" s="40"/>
      <c r="N38" s="29">
        <f t="shared" si="3"/>
        <v>0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0</v>
      </c>
      <c r="E39" s="25">
        <f>B7*C39</f>
        <v>0</v>
      </c>
      <c r="F39" s="25">
        <f t="shared" si="0"/>
        <v>0</v>
      </c>
      <c r="G39" s="39"/>
      <c r="H39" s="39"/>
      <c r="I39" s="26">
        <f t="shared" si="1"/>
        <v>0</v>
      </c>
      <c r="J39" s="27">
        <f t="shared" si="2"/>
        <v>0</v>
      </c>
      <c r="K39" s="27">
        <f t="shared" si="2"/>
        <v>0</v>
      </c>
      <c r="L39" s="28">
        <f t="shared" si="2"/>
        <v>0</v>
      </c>
      <c r="M39" s="40"/>
      <c r="N39" s="29">
        <f t="shared" si="3"/>
        <v>0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0</v>
      </c>
      <c r="E40" s="25">
        <f>B7*C40</f>
        <v>0</v>
      </c>
      <c r="F40" s="25">
        <f t="shared" si="0"/>
        <v>0</v>
      </c>
      <c r="G40" s="39"/>
      <c r="H40" s="39"/>
      <c r="I40" s="26">
        <f t="shared" si="1"/>
        <v>0</v>
      </c>
      <c r="J40" s="27">
        <f t="shared" si="2"/>
        <v>0</v>
      </c>
      <c r="K40" s="27">
        <f t="shared" si="2"/>
        <v>0</v>
      </c>
      <c r="L40" s="28">
        <f t="shared" si="2"/>
        <v>0</v>
      </c>
      <c r="M40" s="40"/>
      <c r="N40" s="29">
        <f t="shared" si="3"/>
        <v>0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0</v>
      </c>
      <c r="E41" s="25">
        <f>B7*C41</f>
        <v>0</v>
      </c>
      <c r="F41" s="25">
        <f t="shared" si="0"/>
        <v>0</v>
      </c>
      <c r="G41" s="39"/>
      <c r="H41" s="39"/>
      <c r="I41" s="26">
        <f t="shared" si="1"/>
        <v>0</v>
      </c>
      <c r="J41" s="27">
        <f t="shared" si="2"/>
        <v>0</v>
      </c>
      <c r="K41" s="27">
        <f t="shared" si="2"/>
        <v>0</v>
      </c>
      <c r="L41" s="28">
        <f t="shared" si="2"/>
        <v>0</v>
      </c>
      <c r="M41" s="40"/>
      <c r="N41" s="29">
        <f t="shared" si="3"/>
        <v>0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0</v>
      </c>
      <c r="E42" s="25">
        <f>B7*C42</f>
        <v>0</v>
      </c>
      <c r="F42" s="25">
        <f t="shared" si="0"/>
        <v>0</v>
      </c>
      <c r="G42" s="39"/>
      <c r="H42" s="39"/>
      <c r="I42" s="26">
        <f t="shared" si="1"/>
        <v>0</v>
      </c>
      <c r="J42" s="27">
        <f t="shared" si="2"/>
        <v>0</v>
      </c>
      <c r="K42" s="27">
        <f t="shared" si="2"/>
        <v>0</v>
      </c>
      <c r="L42" s="28">
        <f t="shared" si="2"/>
        <v>0</v>
      </c>
      <c r="M42" s="40"/>
      <c r="N42" s="29">
        <f t="shared" si="3"/>
        <v>0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0</v>
      </c>
      <c r="E43" s="25">
        <f>B7*C43</f>
        <v>0</v>
      </c>
      <c r="F43" s="25">
        <f t="shared" si="0"/>
        <v>0</v>
      </c>
      <c r="G43" s="39"/>
      <c r="H43" s="39"/>
      <c r="I43" s="26">
        <f t="shared" si="1"/>
        <v>0</v>
      </c>
      <c r="J43" s="27">
        <f t="shared" si="2"/>
        <v>0</v>
      </c>
      <c r="K43" s="27">
        <f t="shared" si="2"/>
        <v>0</v>
      </c>
      <c r="L43" s="28">
        <f t="shared" si="2"/>
        <v>0</v>
      </c>
      <c r="M43" s="40"/>
      <c r="N43" s="29">
        <f t="shared" si="3"/>
        <v>0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0</v>
      </c>
      <c r="E44" s="25">
        <f>B7*C44</f>
        <v>0</v>
      </c>
      <c r="F44" s="25">
        <f>D44+E44</f>
        <v>0</v>
      </c>
      <c r="G44" s="39"/>
      <c r="H44" s="39"/>
      <c r="I44" s="26">
        <f>G44+H44</f>
        <v>0</v>
      </c>
      <c r="J44" s="27">
        <f t="shared" si="2"/>
        <v>0</v>
      </c>
      <c r="K44" s="27">
        <f t="shared" si="2"/>
        <v>0</v>
      </c>
      <c r="L44" s="28">
        <f t="shared" si="2"/>
        <v>0</v>
      </c>
      <c r="M44" s="40"/>
      <c r="N44" s="29">
        <f>IF(I44&gt;0,M44/I44,0)</f>
        <v>0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0</v>
      </c>
      <c r="F45" s="46">
        <f>D45+E45</f>
        <v>0</v>
      </c>
      <c r="G45" s="56">
        <f>SUM(G22:G44)</f>
        <v>0</v>
      </c>
      <c r="H45" s="56">
        <f>SUM(H22:H44)</f>
        <v>0</v>
      </c>
      <c r="I45" s="47">
        <f>G45+H45</f>
        <v>0</v>
      </c>
      <c r="J45" s="59">
        <f>IF(G45&gt;0,G45/D45,0)</f>
        <v>0</v>
      </c>
      <c r="K45" s="59">
        <f>IF(E45&gt;0,H45/E45,0)</f>
        <v>0</v>
      </c>
      <c r="L45" s="59">
        <f>IF(F45&gt;0,I45/F45,0)</f>
        <v>0</v>
      </c>
      <c r="M45" s="57">
        <f>SUM(SUM(M22:M44))</f>
        <v>0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0</v>
      </c>
      <c r="E47" s="35">
        <f t="shared" si="4"/>
        <v>0</v>
      </c>
      <c r="F47" s="35">
        <f t="shared" si="4"/>
        <v>0</v>
      </c>
      <c r="G47" s="35">
        <f t="shared" si="4"/>
        <v>0</v>
      </c>
      <c r="H47" s="35">
        <f t="shared" si="4"/>
        <v>0</v>
      </c>
      <c r="I47" s="35">
        <f t="shared" si="4"/>
        <v>0</v>
      </c>
      <c r="J47" s="61">
        <f>IF(G47=0,0,G47/D47)</f>
        <v>0</v>
      </c>
      <c r="K47" s="61">
        <f>IF(H47=0,0,H47/E47)</f>
        <v>0</v>
      </c>
      <c r="L47" s="61">
        <f>IF(I47&gt;0,I47/F47,0)</f>
        <v>0</v>
      </c>
      <c r="M47" s="58">
        <f>SUM(M22:M24)</f>
        <v>0</v>
      </c>
      <c r="N47" s="36">
        <f>IF(M47=0,0,M47/I47)</f>
        <v>0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  <mergeCell ref="M20:M21"/>
    <mergeCell ref="E2:G2"/>
    <mergeCell ref="A15:B15"/>
    <mergeCell ref="L15:M15"/>
    <mergeCell ref="C8:C10"/>
    <mergeCell ref="D8:F10"/>
    <mergeCell ref="A11:B11"/>
    <mergeCell ref="L13:N13"/>
    <mergeCell ref="L14:M1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2.75390625" style="2" customWidth="1"/>
    <col min="2" max="2" width="14.375" style="2" customWidth="1"/>
    <col min="3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76" t="s">
        <v>88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69" t="s">
        <v>55</v>
      </c>
      <c r="F2" s="169"/>
      <c r="G2" s="169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40</v>
      </c>
    </row>
    <row r="5" spans="1:2" ht="12.75">
      <c r="A5" s="5" t="s">
        <v>28</v>
      </c>
      <c r="B5" s="140">
        <f>B6+B7</f>
        <v>15707</v>
      </c>
    </row>
    <row r="6" spans="1:2" ht="12.75">
      <c r="A6" s="6" t="s">
        <v>27</v>
      </c>
      <c r="B6" s="141">
        <f>янв!B6+фев!B6+март!B6</f>
        <v>853</v>
      </c>
    </row>
    <row r="7" spans="1:2" ht="13.5" thickBot="1">
      <c r="A7" s="7" t="s">
        <v>29</v>
      </c>
      <c r="B7" s="141">
        <f>янв!B7+фев!B7+март!B7</f>
        <v>14854</v>
      </c>
    </row>
    <row r="8" spans="1:6" ht="12.75">
      <c r="A8" s="8" t="s">
        <v>31</v>
      </c>
      <c r="B8" s="128">
        <f>янв!B8+фев!B8+март!B8</f>
        <v>2196512.83</v>
      </c>
      <c r="C8" s="170"/>
      <c r="D8" s="174"/>
      <c r="E8" s="169"/>
      <c r="F8" s="169"/>
    </row>
    <row r="9" spans="1:6" ht="12.75">
      <c r="A9" s="9" t="s">
        <v>32</v>
      </c>
      <c r="B9" s="133">
        <f>M45</f>
        <v>2181868.29</v>
      </c>
      <c r="C9" s="170"/>
      <c r="D9" s="174"/>
      <c r="E9" s="169"/>
      <c r="F9" s="169"/>
    </row>
    <row r="10" spans="1:6" ht="13.5" thickBot="1">
      <c r="A10" s="11" t="s">
        <v>33</v>
      </c>
      <c r="B10" s="134">
        <f>B8-B9</f>
        <v>14644.540000000037</v>
      </c>
      <c r="C10" s="170"/>
      <c r="D10" s="174"/>
      <c r="E10" s="169"/>
      <c r="F10" s="169"/>
    </row>
    <row r="11" spans="1:3" ht="12.75">
      <c r="A11" s="171" t="s">
        <v>40</v>
      </c>
      <c r="B11" s="171"/>
      <c r="C11" s="12"/>
    </row>
    <row r="12" spans="1:3" ht="12.75">
      <c r="A12" s="3" t="s">
        <v>34</v>
      </c>
      <c r="B12" s="13">
        <v>121.5</v>
      </c>
      <c r="C12" s="12"/>
    </row>
    <row r="13" spans="1:14" ht="12.75" customHeight="1">
      <c r="A13" s="3" t="s">
        <v>2</v>
      </c>
      <c r="B13" s="131">
        <f>IF(M45&gt;0,B8/B5,0)</f>
        <v>139.8429254472528</v>
      </c>
      <c r="C13" s="12"/>
      <c r="L13" s="179" t="s">
        <v>49</v>
      </c>
      <c r="M13" s="179"/>
      <c r="N13" s="179"/>
    </row>
    <row r="14" spans="1:14" ht="12.75">
      <c r="A14" s="14" t="s">
        <v>3</v>
      </c>
      <c r="B14" s="15">
        <f>B13/B12</f>
        <v>1.1509705798127803</v>
      </c>
      <c r="E14" s="42"/>
      <c r="L14" s="175" t="s">
        <v>50</v>
      </c>
      <c r="M14" s="175"/>
      <c r="N14" s="41">
        <v>2</v>
      </c>
    </row>
    <row r="15" spans="1:14" ht="12.75">
      <c r="A15" s="168" t="s">
        <v>41</v>
      </c>
      <c r="B15" s="168"/>
      <c r="C15" s="12"/>
      <c r="E15" s="43"/>
      <c r="L15" s="175" t="s">
        <v>53</v>
      </c>
      <c r="M15" s="175"/>
      <c r="N15" s="41">
        <v>1.25</v>
      </c>
    </row>
    <row r="16" spans="1:14" ht="12.75">
      <c r="A16" s="3" t="s">
        <v>42</v>
      </c>
      <c r="B16" s="16">
        <f>J45</f>
        <v>0.9022794337108798</v>
      </c>
      <c r="C16" s="12"/>
      <c r="L16" s="175" t="s">
        <v>52</v>
      </c>
      <c r="M16" s="175"/>
      <c r="N16" s="41">
        <v>2.63</v>
      </c>
    </row>
    <row r="17" spans="1:14" ht="13.5" thickBot="1">
      <c r="A17" s="3" t="s">
        <v>43</v>
      </c>
      <c r="B17" s="17">
        <f>K45</f>
        <v>0.9685167037361129</v>
      </c>
      <c r="C17" s="12"/>
      <c r="L17" s="175" t="s">
        <v>51</v>
      </c>
      <c r="M17" s="175"/>
      <c r="N17" s="41">
        <v>8.33</v>
      </c>
    </row>
    <row r="18" spans="1:3" ht="18.75" thickBot="1">
      <c r="A18" s="18" t="s">
        <v>44</v>
      </c>
      <c r="B18" s="19">
        <f>L45</f>
        <v>0.965230841903819</v>
      </c>
      <c r="C18" s="12"/>
    </row>
    <row r="19" spans="1:14" ht="18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39" customHeight="1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4" ht="12.75">
      <c r="A22" s="23" t="s">
        <v>6</v>
      </c>
      <c r="B22" s="30"/>
      <c r="C22" s="30"/>
      <c r="D22" s="25">
        <f>янв!D22+фев!D22+март!D22</f>
        <v>42.650000000000006</v>
      </c>
      <c r="E22" s="25">
        <f>янв!E22+фев!E22+март!E22</f>
        <v>816.97</v>
      </c>
      <c r="F22" s="25">
        <f>D22+E22</f>
        <v>859.62</v>
      </c>
      <c r="G22" s="54">
        <f>янв!G22+фев!G22+март!G22</f>
        <v>38.858</v>
      </c>
      <c r="H22" s="54">
        <f>янв!H22+фев!H22+март!H22</f>
        <v>825.972</v>
      </c>
      <c r="I22" s="26">
        <f>G22+H22</f>
        <v>864.8299999999999</v>
      </c>
      <c r="J22" s="27">
        <f>IF(D22&gt;0,G22/D22,0)</f>
        <v>0.9110902696365766</v>
      </c>
      <c r="K22" s="27">
        <f>IF(E22&gt;0,H22/E22,0)</f>
        <v>1.0110187644589153</v>
      </c>
      <c r="L22" s="28">
        <f>IF(I22&gt;0,I22/F22,0)</f>
        <v>1.0060608175705543</v>
      </c>
      <c r="M22" s="55">
        <f>янв!M22+фев!M22+март!M22</f>
        <v>280942.81</v>
      </c>
      <c r="N22" s="29">
        <f>IF(I22&gt;0,M22/I22,0)</f>
        <v>324.8532197079195</v>
      </c>
    </row>
    <row r="23" spans="1:14" ht="12.75">
      <c r="A23" s="23" t="s">
        <v>7</v>
      </c>
      <c r="B23" s="30"/>
      <c r="C23" s="30"/>
      <c r="D23" s="25">
        <f>янв!D23+фев!D23+март!D23</f>
        <v>17.06</v>
      </c>
      <c r="E23" s="25">
        <f>янв!E23+фев!E23+март!E23</f>
        <v>356.496</v>
      </c>
      <c r="F23" s="25">
        <f aca="true" t="shared" si="0" ref="F23:F43">D23+E23</f>
        <v>373.556</v>
      </c>
      <c r="G23" s="54">
        <f>янв!G23+фев!G23+март!G23</f>
        <v>14.613000000000001</v>
      </c>
      <c r="H23" s="54">
        <f>янв!H23+фев!H23+март!H23</f>
        <v>349.368</v>
      </c>
      <c r="I23" s="26">
        <f aca="true" t="shared" si="1" ref="I23:I43">G23+H23</f>
        <v>363.981</v>
      </c>
      <c r="J23" s="27">
        <f>IF(D23&gt;0,G23/D23,0)</f>
        <v>0.8565650644783119</v>
      </c>
      <c r="K23" s="27">
        <f aca="true" t="shared" si="2" ref="J23:L44">IF(E23&gt;0,H23/E23,0)</f>
        <v>0.9800053857546789</v>
      </c>
      <c r="L23" s="28">
        <f t="shared" si="2"/>
        <v>0.9743679662487017</v>
      </c>
      <c r="M23" s="55">
        <f>янв!M23+фев!M23+март!M23</f>
        <v>80914.90000000001</v>
      </c>
      <c r="N23" s="29">
        <f aca="true" t="shared" si="3" ref="N23:N43">IF(I23&gt;0,M23/I23,0)</f>
        <v>222.30528516598397</v>
      </c>
    </row>
    <row r="24" spans="1:14" ht="12.75">
      <c r="A24" s="23" t="s">
        <v>97</v>
      </c>
      <c r="B24" s="30"/>
      <c r="C24" s="30"/>
      <c r="D24" s="25">
        <f>янв!D24+фев!D24+март!D24</f>
        <v>17.06</v>
      </c>
      <c r="E24" s="25">
        <f>янв!E24+фев!E24+март!E24</f>
        <v>371.35</v>
      </c>
      <c r="F24" s="25">
        <f>D24+E24</f>
        <v>388.41</v>
      </c>
      <c r="G24" s="54">
        <f>янв!G24+фев!G24+март!G24</f>
        <v>16.404</v>
      </c>
      <c r="H24" s="54">
        <f>янв!H24+фев!H24+март!H24</f>
        <v>338.318</v>
      </c>
      <c r="I24" s="26">
        <f>G24+H24</f>
        <v>354.722</v>
      </c>
      <c r="J24" s="27">
        <f>IF(D24&gt;0,G24/D24,0)</f>
        <v>0.9615474794841735</v>
      </c>
      <c r="K24" s="27">
        <f>IF(E24&gt;0,H24/E24,0)</f>
        <v>0.9110488757237107</v>
      </c>
      <c r="L24" s="28">
        <f>IF(F24&gt;0,I24/F24,0)</f>
        <v>0.9132669086789731</v>
      </c>
      <c r="M24" s="55">
        <f>янв!M24+фев!M24+март!M24</f>
        <v>107392.79000000001</v>
      </c>
      <c r="N24" s="29">
        <f>IF(I24&gt;0,M24/I24,0)</f>
        <v>302.7519860623249</v>
      </c>
    </row>
    <row r="25" spans="1:14" ht="12.75">
      <c r="A25" s="31" t="s">
        <v>8</v>
      </c>
      <c r="B25" s="30"/>
      <c r="C25" s="30"/>
      <c r="D25" s="25">
        <f>янв!D25+фев!D25+март!D25</f>
        <v>27.296</v>
      </c>
      <c r="E25" s="25">
        <f>янв!E25+фев!E25+март!E25</f>
        <v>549.598</v>
      </c>
      <c r="F25" s="25">
        <f t="shared" si="0"/>
        <v>576.894</v>
      </c>
      <c r="G25" s="54">
        <f>янв!G25+фев!G25+март!G25</f>
        <v>18.982</v>
      </c>
      <c r="H25" s="54">
        <f>янв!H25+фев!H25+март!H25</f>
        <v>403.83799999999997</v>
      </c>
      <c r="I25" s="26">
        <f t="shared" si="1"/>
        <v>422.81999999999994</v>
      </c>
      <c r="J25" s="27">
        <f t="shared" si="2"/>
        <v>0.6954132473622509</v>
      </c>
      <c r="K25" s="27">
        <f t="shared" si="2"/>
        <v>0.7347879722997537</v>
      </c>
      <c r="L25" s="28">
        <f t="shared" si="2"/>
        <v>0.7329249394169465</v>
      </c>
      <c r="M25" s="55">
        <f>янв!M25+фев!M25+март!M25</f>
        <v>88187</v>
      </c>
      <c r="N25" s="29">
        <f t="shared" si="3"/>
        <v>208.5686580578024</v>
      </c>
    </row>
    <row r="26" spans="1:14" ht="12.75">
      <c r="A26" s="31" t="s">
        <v>35</v>
      </c>
      <c r="B26" s="30"/>
      <c r="C26" s="30"/>
      <c r="D26" s="25">
        <f>янв!D26+фев!D26+март!D26</f>
        <v>15.354</v>
      </c>
      <c r="E26" s="25">
        <f>янв!E26+фев!E26+март!E26</f>
        <v>311.934</v>
      </c>
      <c r="F26" s="25">
        <f t="shared" si="0"/>
        <v>327.288</v>
      </c>
      <c r="G26" s="54">
        <f>янв!G26+фев!G26+март!G26</f>
        <v>14.561</v>
      </c>
      <c r="H26" s="54">
        <f>янв!H26+фев!H26+март!H26</f>
        <v>299.476</v>
      </c>
      <c r="I26" s="26">
        <f t="shared" si="1"/>
        <v>314.037</v>
      </c>
      <c r="J26" s="27">
        <f t="shared" si="2"/>
        <v>0.9483522209196301</v>
      </c>
      <c r="K26" s="27">
        <f t="shared" si="2"/>
        <v>0.9600620644110612</v>
      </c>
      <c r="L26" s="28">
        <f t="shared" si="2"/>
        <v>0.9595127227396054</v>
      </c>
      <c r="M26" s="55">
        <f>янв!M26+фев!M26+март!M26</f>
        <v>111756.66</v>
      </c>
      <c r="N26" s="29">
        <f t="shared" si="3"/>
        <v>355.8709960928171</v>
      </c>
    </row>
    <row r="27" spans="1:14" ht="12.75">
      <c r="A27" s="31" t="s">
        <v>36</v>
      </c>
      <c r="B27" s="30"/>
      <c r="C27" s="30"/>
      <c r="D27" s="25">
        <f>янв!D27+фев!D27+март!D27</f>
        <v>7.677</v>
      </c>
      <c r="E27" s="25">
        <f>янв!E27+фев!E27+март!E27</f>
        <v>163.394</v>
      </c>
      <c r="F27" s="25">
        <f t="shared" si="0"/>
        <v>171.071</v>
      </c>
      <c r="G27" s="54">
        <f>янв!G27+фев!G27+март!G27</f>
        <v>6.933</v>
      </c>
      <c r="H27" s="54">
        <f>янв!H27+фев!H27+март!H27</f>
        <v>155.37300000000002</v>
      </c>
      <c r="I27" s="26">
        <f t="shared" si="1"/>
        <v>162.306</v>
      </c>
      <c r="J27" s="27">
        <f t="shared" si="2"/>
        <v>0.9030871434153966</v>
      </c>
      <c r="K27" s="27">
        <f t="shared" si="2"/>
        <v>0.9509100701372144</v>
      </c>
      <c r="L27" s="28">
        <f t="shared" si="2"/>
        <v>0.9487639635005349</v>
      </c>
      <c r="M27" s="55">
        <f>янв!M27+фев!M27+март!M27</f>
        <v>22400.3</v>
      </c>
      <c r="N27" s="29">
        <f t="shared" si="3"/>
        <v>138.01276600988254</v>
      </c>
    </row>
    <row r="28" spans="1:14" ht="12.75">
      <c r="A28" s="32" t="s">
        <v>9</v>
      </c>
      <c r="B28" s="30"/>
      <c r="C28" s="30"/>
      <c r="D28" s="25">
        <f>янв!D28+фев!D28+март!D28</f>
        <v>332.66999999999996</v>
      </c>
      <c r="E28" s="25">
        <f>янв!E28+фев!E28+март!E28</f>
        <v>6684.299999999999</v>
      </c>
      <c r="F28" s="25">
        <f t="shared" si="0"/>
        <v>7016.969999999999</v>
      </c>
      <c r="G28" s="54">
        <f>янв!G28+фев!G28+март!G28</f>
        <v>325.298</v>
      </c>
      <c r="H28" s="54">
        <f>янв!H28+фев!H28+март!H28</f>
        <v>6689.855</v>
      </c>
      <c r="I28" s="26">
        <f t="shared" si="1"/>
        <v>7015.152999999999</v>
      </c>
      <c r="J28" s="27">
        <f t="shared" si="2"/>
        <v>0.9778399014037936</v>
      </c>
      <c r="K28" s="27">
        <f t="shared" si="2"/>
        <v>1.0008310518678096</v>
      </c>
      <c r="L28" s="28">
        <f t="shared" si="2"/>
        <v>0.999741056324881</v>
      </c>
      <c r="M28" s="55">
        <f>янв!M28+фев!M28+март!M28</f>
        <v>496431.1</v>
      </c>
      <c r="N28" s="29">
        <f t="shared" si="3"/>
        <v>70.76554139303876</v>
      </c>
    </row>
    <row r="29" spans="1:14" ht="12.75">
      <c r="A29" s="31" t="s">
        <v>10</v>
      </c>
      <c r="B29" s="30"/>
      <c r="C29" s="30"/>
      <c r="D29" s="25">
        <f>янв!D29+фев!D29+март!D29</f>
        <v>25.59</v>
      </c>
      <c r="E29" s="25">
        <f>янв!E29+фев!E29+март!E29</f>
        <v>594.16</v>
      </c>
      <c r="F29" s="25">
        <f t="shared" si="0"/>
        <v>619.75</v>
      </c>
      <c r="G29" s="54">
        <f>янв!G29+фев!G29+март!G29</f>
        <v>23.055</v>
      </c>
      <c r="H29" s="54">
        <f>янв!H29+фев!H29+март!H29</f>
        <v>549.9449999999999</v>
      </c>
      <c r="I29" s="26">
        <f t="shared" si="1"/>
        <v>572.9999999999999</v>
      </c>
      <c r="J29" s="27">
        <f t="shared" si="2"/>
        <v>0.9009378663540445</v>
      </c>
      <c r="K29" s="27">
        <f t="shared" si="2"/>
        <v>0.9255840177729904</v>
      </c>
      <c r="L29" s="28">
        <f t="shared" si="2"/>
        <v>0.9245663574021781</v>
      </c>
      <c r="M29" s="55">
        <f>янв!M29+фев!M29+март!M29</f>
        <v>96264</v>
      </c>
      <c r="N29" s="29">
        <f t="shared" si="3"/>
        <v>168.00000000000003</v>
      </c>
    </row>
    <row r="30" spans="1:14" ht="12.75">
      <c r="A30" s="31" t="s">
        <v>11</v>
      </c>
      <c r="B30" s="30"/>
      <c r="C30" s="30"/>
      <c r="D30" s="25">
        <f>янв!D30+фев!D30+март!D30</f>
        <v>7.677</v>
      </c>
      <c r="E30" s="25">
        <f>янв!E30+фев!E30+март!E30</f>
        <v>163.394</v>
      </c>
      <c r="F30" s="25">
        <f t="shared" si="0"/>
        <v>171.071</v>
      </c>
      <c r="G30" s="54">
        <f>янв!G30+фев!G30+март!G30</f>
        <v>6.877</v>
      </c>
      <c r="H30" s="54">
        <f>янв!H30+фев!H30+март!H30</f>
        <v>166.323</v>
      </c>
      <c r="I30" s="26">
        <f t="shared" si="1"/>
        <v>173.20000000000002</v>
      </c>
      <c r="J30" s="27">
        <f t="shared" si="2"/>
        <v>0.8957926273283835</v>
      </c>
      <c r="K30" s="27">
        <f t="shared" si="2"/>
        <v>1.0179259948345716</v>
      </c>
      <c r="L30" s="28">
        <f t="shared" si="2"/>
        <v>1.012445125123487</v>
      </c>
      <c r="M30" s="55">
        <f>янв!M30+фев!M30+март!M30</f>
        <v>29374.739999999998</v>
      </c>
      <c r="N30" s="29">
        <f t="shared" si="3"/>
        <v>169.6001154734411</v>
      </c>
    </row>
    <row r="31" spans="1:14" ht="12.75">
      <c r="A31" s="31" t="s">
        <v>12</v>
      </c>
      <c r="B31" s="30"/>
      <c r="C31" s="30"/>
      <c r="D31" s="25">
        <f>янв!D31+фев!D31+март!D31</f>
        <v>3.412</v>
      </c>
      <c r="E31" s="25">
        <f>янв!E31+фев!E31+март!E31</f>
        <v>89.124</v>
      </c>
      <c r="F31" s="25">
        <f t="shared" si="0"/>
        <v>92.536</v>
      </c>
      <c r="G31" s="54">
        <f>янв!G31+фев!G31+март!G31</f>
        <v>3.733</v>
      </c>
      <c r="H31" s="54">
        <f>янв!H31+фев!H31+март!H31</f>
        <v>92.065</v>
      </c>
      <c r="I31" s="26">
        <f t="shared" si="1"/>
        <v>95.798</v>
      </c>
      <c r="J31" s="27">
        <f t="shared" si="2"/>
        <v>1.094079718640094</v>
      </c>
      <c r="K31" s="27">
        <f t="shared" si="2"/>
        <v>1.0329989677303533</v>
      </c>
      <c r="L31" s="28">
        <f t="shared" si="2"/>
        <v>1.0352511455001296</v>
      </c>
      <c r="M31" s="55">
        <f>янв!M31+фев!M31+март!M31</f>
        <v>35448.399999999994</v>
      </c>
      <c r="N31" s="29">
        <f t="shared" si="3"/>
        <v>370.03277730224005</v>
      </c>
    </row>
    <row r="32" spans="1:14" ht="12.75">
      <c r="A32" s="31" t="s">
        <v>13</v>
      </c>
      <c r="B32" s="30"/>
      <c r="C32" s="30"/>
      <c r="D32" s="25">
        <f>янв!D32+фев!D32+март!D32</f>
        <v>853</v>
      </c>
      <c r="E32" s="25">
        <f>янв!E32+фев!E32+март!E32</f>
        <v>14854</v>
      </c>
      <c r="F32" s="25">
        <f t="shared" si="0"/>
        <v>15707</v>
      </c>
      <c r="G32" s="54">
        <f>янв!G32+фев!G32+март!G32</f>
        <v>753.0999999999999</v>
      </c>
      <c r="H32" s="54">
        <f>янв!H32+фев!H32+март!H32</f>
        <v>14757.800000000001</v>
      </c>
      <c r="I32" s="26">
        <f t="shared" si="1"/>
        <v>15510.900000000001</v>
      </c>
      <c r="J32" s="27">
        <f t="shared" si="2"/>
        <v>0.8828839390386869</v>
      </c>
      <c r="K32" s="27">
        <f t="shared" si="2"/>
        <v>0.9935236299986536</v>
      </c>
      <c r="L32" s="28">
        <f t="shared" si="2"/>
        <v>0.9875151206468454</v>
      </c>
      <c r="M32" s="55">
        <f>янв!M32+фев!M32+март!M32</f>
        <v>88756.94</v>
      </c>
      <c r="N32" s="29">
        <f t="shared" si="3"/>
        <v>5.722230173619841</v>
      </c>
    </row>
    <row r="33" spans="1:14" ht="12.75">
      <c r="A33" s="31" t="s">
        <v>14</v>
      </c>
      <c r="B33" s="30"/>
      <c r="C33" s="30"/>
      <c r="D33" s="25">
        <f>янв!D33+фев!D33+март!D33</f>
        <v>21.325000000000003</v>
      </c>
      <c r="E33" s="25">
        <f>янв!E33+фев!E33+март!E33</f>
        <v>430.766</v>
      </c>
      <c r="F33" s="25">
        <f t="shared" si="0"/>
        <v>452.091</v>
      </c>
      <c r="G33" s="54">
        <f>янв!G33+фев!G33+март!G33</f>
        <v>22.043</v>
      </c>
      <c r="H33" s="54">
        <f>янв!H33+фев!H33+март!H33</f>
        <v>416.35699999999997</v>
      </c>
      <c r="I33" s="26">
        <f t="shared" si="1"/>
        <v>438.4</v>
      </c>
      <c r="J33" s="27">
        <f t="shared" si="2"/>
        <v>1.033669402110199</v>
      </c>
      <c r="K33" s="27">
        <f t="shared" si="2"/>
        <v>0.9665502848414219</v>
      </c>
      <c r="L33" s="28">
        <f t="shared" si="2"/>
        <v>0.9697162739359996</v>
      </c>
      <c r="M33" s="55">
        <f>янв!M33+фев!M33+март!M33</f>
        <v>14371.36</v>
      </c>
      <c r="N33" s="29">
        <f t="shared" si="3"/>
        <v>32.78138686131387</v>
      </c>
    </row>
    <row r="34" spans="1:14" ht="12.75">
      <c r="A34" s="31" t="s">
        <v>15</v>
      </c>
      <c r="B34" s="30"/>
      <c r="C34" s="30"/>
      <c r="D34" s="25">
        <f>янв!D34+фев!D34+март!D34</f>
        <v>25.59</v>
      </c>
      <c r="E34" s="25">
        <f>янв!E34+фев!E34+март!E34</f>
        <v>638.722</v>
      </c>
      <c r="F34" s="25">
        <f t="shared" si="0"/>
        <v>664.312</v>
      </c>
      <c r="G34" s="54">
        <f>янв!G34+фев!G34+март!G34</f>
        <v>26.558999999999997</v>
      </c>
      <c r="H34" s="54">
        <f>янв!H34+фев!H34+март!H34</f>
        <v>612.752</v>
      </c>
      <c r="I34" s="26">
        <f t="shared" si="1"/>
        <v>639.3109999999999</v>
      </c>
      <c r="J34" s="27">
        <f t="shared" si="2"/>
        <v>1.0378663540445485</v>
      </c>
      <c r="K34" s="27">
        <f t="shared" si="2"/>
        <v>0.9593406834272187</v>
      </c>
      <c r="L34" s="28">
        <f t="shared" si="2"/>
        <v>0.9623655752116475</v>
      </c>
      <c r="M34" s="55">
        <f>янв!M34+фев!M34+март!M34</f>
        <v>34300.39</v>
      </c>
      <c r="N34" s="29">
        <f t="shared" si="3"/>
        <v>53.65211923461352</v>
      </c>
    </row>
    <row r="35" spans="1:14" ht="12.75">
      <c r="A35" s="31" t="s">
        <v>16</v>
      </c>
      <c r="B35" s="30"/>
      <c r="C35" s="30"/>
      <c r="D35" s="25">
        <f>янв!D35+фев!D35+март!D35</f>
        <v>6.824</v>
      </c>
      <c r="E35" s="25">
        <f>янв!E35+фев!E35+март!E35</f>
        <v>178.248</v>
      </c>
      <c r="F35" s="25">
        <f t="shared" si="0"/>
        <v>185.072</v>
      </c>
      <c r="G35" s="54">
        <f>янв!G35+фев!G35+март!G35</f>
        <v>7.1370000000000005</v>
      </c>
      <c r="H35" s="54">
        <f>янв!H35+фев!H35+март!H35</f>
        <v>168.47899999999998</v>
      </c>
      <c r="I35" s="26">
        <f t="shared" si="1"/>
        <v>175.61599999999999</v>
      </c>
      <c r="J35" s="27">
        <f t="shared" si="2"/>
        <v>1.0458675263774913</v>
      </c>
      <c r="K35" s="27">
        <f t="shared" si="2"/>
        <v>0.9451943359813294</v>
      </c>
      <c r="L35" s="28">
        <f t="shared" si="2"/>
        <v>0.9489063715743061</v>
      </c>
      <c r="M35" s="55">
        <f>янв!M35+фев!M35+март!M35</f>
        <v>7575.59</v>
      </c>
      <c r="N35" s="29">
        <f t="shared" si="3"/>
        <v>43.1372426202624</v>
      </c>
    </row>
    <row r="36" spans="1:14" ht="12.75">
      <c r="A36" s="31" t="s">
        <v>17</v>
      </c>
      <c r="B36" s="30"/>
      <c r="C36" s="30"/>
      <c r="D36" s="25">
        <f>янв!D36+фев!D36+март!D36</f>
        <v>21.325000000000003</v>
      </c>
      <c r="E36" s="25">
        <f>янв!E36+фев!E36+март!E36</f>
        <v>445.62</v>
      </c>
      <c r="F36" s="25">
        <f t="shared" si="0"/>
        <v>466.945</v>
      </c>
      <c r="G36" s="54">
        <f>янв!G36+фев!G36+март!G36</f>
        <v>20.665999999999997</v>
      </c>
      <c r="H36" s="54">
        <f>янв!H36+фев!H36+март!H36</f>
        <v>442.72</v>
      </c>
      <c r="I36" s="26">
        <f t="shared" si="1"/>
        <v>463.386</v>
      </c>
      <c r="J36" s="27">
        <f t="shared" si="2"/>
        <v>0.9690973036342319</v>
      </c>
      <c r="K36" s="27">
        <f t="shared" si="2"/>
        <v>0.9934922130963602</v>
      </c>
      <c r="L36" s="28">
        <f t="shared" si="2"/>
        <v>0.9923781173371596</v>
      </c>
      <c r="M36" s="55">
        <f>янв!M36+фев!M36+март!M36</f>
        <v>29568.61</v>
      </c>
      <c r="N36" s="29">
        <f t="shared" si="3"/>
        <v>63.80989067429745</v>
      </c>
    </row>
    <row r="37" spans="1:14" ht="12.75">
      <c r="A37" s="31" t="s">
        <v>18</v>
      </c>
      <c r="B37" s="30"/>
      <c r="C37" s="30"/>
      <c r="D37" s="25">
        <f>янв!D37+фев!D37+март!D37</f>
        <v>10.236</v>
      </c>
      <c r="E37" s="25">
        <f>янв!E37+фев!E37+март!E37</f>
        <v>297.08</v>
      </c>
      <c r="F37" s="25">
        <f t="shared" si="0"/>
        <v>307.316</v>
      </c>
      <c r="G37" s="54">
        <f>янв!G37+фев!G37+март!G37</f>
        <v>8.754999999999999</v>
      </c>
      <c r="H37" s="54">
        <f>янв!H37+фев!H37+март!H37</f>
        <v>271.499</v>
      </c>
      <c r="I37" s="26">
        <f t="shared" si="1"/>
        <v>280.254</v>
      </c>
      <c r="J37" s="27">
        <f t="shared" si="2"/>
        <v>0.8553145760062523</v>
      </c>
      <c r="K37" s="27">
        <f t="shared" si="2"/>
        <v>0.9138918809748218</v>
      </c>
      <c r="L37" s="28">
        <f t="shared" si="2"/>
        <v>0.9119408036028064</v>
      </c>
      <c r="M37" s="55">
        <f>янв!M37+фев!M37+март!M37</f>
        <v>27410.190000000002</v>
      </c>
      <c r="N37" s="29">
        <f t="shared" si="3"/>
        <v>97.80481277698088</v>
      </c>
    </row>
    <row r="38" spans="1:14" ht="12.75">
      <c r="A38" s="31" t="s">
        <v>19</v>
      </c>
      <c r="B38" s="30"/>
      <c r="C38" s="30"/>
      <c r="D38" s="25">
        <f>янв!D38+фев!D38+март!D38</f>
        <v>7.677</v>
      </c>
      <c r="E38" s="25">
        <f>янв!E38+фев!E38+март!E38</f>
        <v>163.394</v>
      </c>
      <c r="F38" s="25">
        <f t="shared" si="0"/>
        <v>171.071</v>
      </c>
      <c r="G38" s="54">
        <f>янв!G38+фев!G38+март!G38</f>
        <v>8.134</v>
      </c>
      <c r="H38" s="54">
        <f>янв!H38+фев!H38+март!H38</f>
        <v>150.957</v>
      </c>
      <c r="I38" s="26">
        <f t="shared" si="1"/>
        <v>159.091</v>
      </c>
      <c r="J38" s="27">
        <f t="shared" si="2"/>
        <v>1.059528461638661</v>
      </c>
      <c r="K38" s="27">
        <f t="shared" si="2"/>
        <v>0.9238833739304992</v>
      </c>
      <c r="L38" s="28">
        <f t="shared" si="2"/>
        <v>0.9299705970035834</v>
      </c>
      <c r="M38" s="55">
        <f>янв!M38+фев!M38+март!M38</f>
        <v>22311.309999999998</v>
      </c>
      <c r="N38" s="29">
        <f t="shared" si="3"/>
        <v>140.2424398614629</v>
      </c>
    </row>
    <row r="39" spans="1:14" ht="12.75">
      <c r="A39" s="31" t="s">
        <v>20</v>
      </c>
      <c r="B39" s="30"/>
      <c r="C39" s="30"/>
      <c r="D39" s="25">
        <f>янв!D39+фев!D39+март!D39</f>
        <v>81.035</v>
      </c>
      <c r="E39" s="25">
        <f>янв!E39+фев!E39+март!E39</f>
        <v>1485.4</v>
      </c>
      <c r="F39" s="25">
        <f t="shared" si="0"/>
        <v>1566.4350000000002</v>
      </c>
      <c r="G39" s="54">
        <f>янв!G39+фев!G39+март!G39</f>
        <v>68.367</v>
      </c>
      <c r="H39" s="54">
        <f>янв!H39+фев!H39+март!H39</f>
        <v>1346.733</v>
      </c>
      <c r="I39" s="26">
        <f t="shared" si="1"/>
        <v>1415.1</v>
      </c>
      <c r="J39" s="27">
        <f t="shared" si="2"/>
        <v>0.8436724871968904</v>
      </c>
      <c r="K39" s="27">
        <f t="shared" si="2"/>
        <v>0.9066466944930658</v>
      </c>
      <c r="L39" s="28">
        <f t="shared" si="2"/>
        <v>0.9033889053806892</v>
      </c>
      <c r="M39" s="55">
        <f>янв!M39+фев!M39+март!M39</f>
        <v>120395.62999999999</v>
      </c>
      <c r="N39" s="29">
        <f t="shared" si="3"/>
        <v>85.07923821638046</v>
      </c>
    </row>
    <row r="40" spans="1:14" ht="12.75">
      <c r="A40" s="31" t="s">
        <v>21</v>
      </c>
      <c r="B40" s="30"/>
      <c r="C40" s="30"/>
      <c r="D40" s="25">
        <f>янв!D40+фев!D40+март!D40</f>
        <v>85.30000000000001</v>
      </c>
      <c r="E40" s="25">
        <f>янв!E40+фев!E40+март!E40</f>
        <v>1485.4</v>
      </c>
      <c r="F40" s="25">
        <f t="shared" si="0"/>
        <v>1570.7</v>
      </c>
      <c r="G40" s="54">
        <f>янв!G40+фев!G40+март!G40</f>
        <v>85.30000000000001</v>
      </c>
      <c r="H40" s="54">
        <f>янв!H40+фев!H40+март!H40</f>
        <v>1502.9</v>
      </c>
      <c r="I40" s="26">
        <f t="shared" si="1"/>
        <v>1588.2</v>
      </c>
      <c r="J40" s="27">
        <f t="shared" si="2"/>
        <v>1</v>
      </c>
      <c r="K40" s="27">
        <f t="shared" si="2"/>
        <v>1.0117813383600378</v>
      </c>
      <c r="L40" s="28">
        <f t="shared" si="2"/>
        <v>1.0111415292544725</v>
      </c>
      <c r="M40" s="55">
        <f>янв!M40+фев!M40+март!M40</f>
        <v>60584.59</v>
      </c>
      <c r="N40" s="29">
        <f t="shared" si="3"/>
        <v>38.14670066742224</v>
      </c>
    </row>
    <row r="41" spans="1:14" ht="12.75">
      <c r="A41" s="31" t="s">
        <v>22</v>
      </c>
      <c r="B41" s="30"/>
      <c r="C41" s="30"/>
      <c r="D41" s="25">
        <f>янв!D41+фев!D41+март!D41</f>
        <v>102.36</v>
      </c>
      <c r="E41" s="25">
        <f>янв!E41+фев!E41+март!E41</f>
        <v>2079.5600000000004</v>
      </c>
      <c r="F41" s="25">
        <f t="shared" si="0"/>
        <v>2181.9200000000005</v>
      </c>
      <c r="G41" s="54">
        <f>янв!G41+фев!G41+март!G41</f>
        <v>67.896</v>
      </c>
      <c r="H41" s="54">
        <f>янв!H41+фев!H41+март!H41</f>
        <v>1588.73</v>
      </c>
      <c r="I41" s="26">
        <f t="shared" si="1"/>
        <v>1656.626</v>
      </c>
      <c r="J41" s="27">
        <f t="shared" si="2"/>
        <v>0.663305978898007</v>
      </c>
      <c r="K41" s="27">
        <f t="shared" si="2"/>
        <v>0.763974109907865</v>
      </c>
      <c r="L41" s="28">
        <f t="shared" si="2"/>
        <v>0.759251484930703</v>
      </c>
      <c r="M41" s="55">
        <f>янв!M41+фев!M41+март!M41</f>
        <v>77964.51999999999</v>
      </c>
      <c r="N41" s="29">
        <f t="shared" si="3"/>
        <v>47.06223372082775</v>
      </c>
    </row>
    <row r="42" spans="1:14" ht="12.75">
      <c r="A42" s="31" t="s">
        <v>23</v>
      </c>
      <c r="B42" s="30"/>
      <c r="C42" s="30"/>
      <c r="D42" s="25">
        <f>янв!D42+фев!D42+март!D42</f>
        <v>153.54</v>
      </c>
      <c r="E42" s="25">
        <f>янв!E42+фев!E42+март!E42</f>
        <v>3267.88</v>
      </c>
      <c r="F42" s="25">
        <f t="shared" si="0"/>
        <v>3421.42</v>
      </c>
      <c r="G42" s="54">
        <f>янв!G42+фев!G42+март!G42</f>
        <v>136.836</v>
      </c>
      <c r="H42" s="54">
        <f>янв!H42+фев!H42+март!H42</f>
        <v>3100.983</v>
      </c>
      <c r="I42" s="26">
        <f t="shared" si="1"/>
        <v>3237.8190000000004</v>
      </c>
      <c r="J42" s="27">
        <f t="shared" si="2"/>
        <v>0.8912075029308325</v>
      </c>
      <c r="K42" s="27">
        <f t="shared" si="2"/>
        <v>0.9489280512136309</v>
      </c>
      <c r="L42" s="28">
        <f t="shared" si="2"/>
        <v>0.9463377778816984</v>
      </c>
      <c r="M42" s="55">
        <f>янв!M42+фев!M42+март!M42</f>
        <v>214209.79</v>
      </c>
      <c r="N42" s="29">
        <f t="shared" si="3"/>
        <v>66.15866730042661</v>
      </c>
    </row>
    <row r="43" spans="1:14" ht="12.75">
      <c r="A43" s="31" t="s">
        <v>24</v>
      </c>
      <c r="B43" s="30"/>
      <c r="C43" s="30"/>
      <c r="D43" s="25">
        <f>янв!D43+фев!D43+март!D43</f>
        <v>34.12</v>
      </c>
      <c r="E43" s="25">
        <f>янв!E43+фев!E43+март!E43</f>
        <v>742.7</v>
      </c>
      <c r="F43" s="25">
        <f t="shared" si="0"/>
        <v>776.82</v>
      </c>
      <c r="G43" s="54">
        <f>янв!G43+фев!G43+март!G43</f>
        <v>34.12</v>
      </c>
      <c r="H43" s="54">
        <f>янв!H43+фев!H43+март!H43</f>
        <v>751.9000000000001</v>
      </c>
      <c r="I43" s="26">
        <f t="shared" si="1"/>
        <v>786.0200000000001</v>
      </c>
      <c r="J43" s="27">
        <f t="shared" si="2"/>
        <v>1</v>
      </c>
      <c r="K43" s="27">
        <f t="shared" si="2"/>
        <v>1.0123872357614112</v>
      </c>
      <c r="L43" s="28">
        <f t="shared" si="2"/>
        <v>1.011843155428542</v>
      </c>
      <c r="M43" s="55">
        <f>янв!M43+фев!M43+март!M43</f>
        <v>48045.09</v>
      </c>
      <c r="N43" s="29">
        <f t="shared" si="3"/>
        <v>61.12451337116103</v>
      </c>
    </row>
    <row r="44" spans="1:14" ht="12.75">
      <c r="A44" s="32" t="s">
        <v>25</v>
      </c>
      <c r="B44" s="30"/>
      <c r="C44" s="30"/>
      <c r="D44" s="25">
        <f>янв!D44+фев!D44+март!D44</f>
        <v>51.18</v>
      </c>
      <c r="E44" s="25">
        <f>янв!E44+фев!E44+март!E44</f>
        <v>1188.32</v>
      </c>
      <c r="F44" s="25">
        <f>D44+E44</f>
        <v>1239.5</v>
      </c>
      <c r="G44" s="54">
        <f>янв!G44+фев!G44+март!G44</f>
        <v>51.18</v>
      </c>
      <c r="H44" s="54">
        <f>янв!H44+фев!H44+март!H44</f>
        <v>1199.32</v>
      </c>
      <c r="I44" s="26">
        <f>G44+H44</f>
        <v>1250.5</v>
      </c>
      <c r="J44" s="27">
        <f t="shared" si="2"/>
        <v>1</v>
      </c>
      <c r="K44" s="27">
        <f t="shared" si="2"/>
        <v>1.0092567658543152</v>
      </c>
      <c r="L44" s="28">
        <f t="shared" si="2"/>
        <v>1.0088745461879791</v>
      </c>
      <c r="M44" s="55">
        <f>янв!M44+фев!M44+март!M44</f>
        <v>87261.58</v>
      </c>
      <c r="N44" s="29">
        <f>IF(I44&gt;0,M44/I44,0)</f>
        <v>69.78135145941623</v>
      </c>
    </row>
    <row r="45" spans="1:14" s="20" customFormat="1" ht="12.75">
      <c r="A45" s="44" t="s">
        <v>54</v>
      </c>
      <c r="B45" s="45"/>
      <c r="C45" s="45"/>
      <c r="D45" s="46">
        <f>SUM(D22:D44)</f>
        <v>1949.9579999999999</v>
      </c>
      <c r="E45" s="46">
        <f>SUM(E22:E44)</f>
        <v>37357.810000000005</v>
      </c>
      <c r="F45" s="46">
        <f>D45+E45</f>
        <v>39307.768000000004</v>
      </c>
      <c r="G45" s="56">
        <f>SUM(G22:G44)</f>
        <v>1759.4069999999997</v>
      </c>
      <c r="H45" s="56">
        <f>SUM(H22:H44)</f>
        <v>36181.663</v>
      </c>
      <c r="I45" s="47">
        <f>G45+H45</f>
        <v>37941.07</v>
      </c>
      <c r="J45" s="59">
        <f>IF(G45&gt;0,G45/D45,0)</f>
        <v>0.9022794337108798</v>
      </c>
      <c r="K45" s="59">
        <f>IF(E45&gt;0,H45/E45,0)</f>
        <v>0.9685167037361129</v>
      </c>
      <c r="L45" s="59">
        <f>IF(F45&gt;0,I45/F45,0)</f>
        <v>0.965230841903819</v>
      </c>
      <c r="M45" s="57">
        <f>SUM(SUM(M22:M44))</f>
        <v>2181868.29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76.77000000000001</v>
      </c>
      <c r="E47" s="35">
        <f t="shared" si="4"/>
        <v>1544.8159999999998</v>
      </c>
      <c r="F47" s="35">
        <f t="shared" si="4"/>
        <v>1621.586</v>
      </c>
      <c r="G47" s="35">
        <f t="shared" si="4"/>
        <v>69.875</v>
      </c>
      <c r="H47" s="35">
        <f t="shared" si="4"/>
        <v>1513.658</v>
      </c>
      <c r="I47" s="35">
        <f t="shared" si="4"/>
        <v>1583.533</v>
      </c>
      <c r="J47" s="61">
        <f>IF(G47=0,0,G47/D47)</f>
        <v>0.9101862706786504</v>
      </c>
      <c r="K47" s="61">
        <f>IF(H47=0,0,H47/E47)</f>
        <v>0.9798306076581289</v>
      </c>
      <c r="L47" s="61">
        <f>IF(I47&gt;0,I47/F47,0)</f>
        <v>0.9765334678518437</v>
      </c>
      <c r="M47" s="58">
        <f>SUM(M22:M24)</f>
        <v>469250.5</v>
      </c>
      <c r="N47" s="36">
        <f>IF(M47=0,0,M47/I47)</f>
        <v>296.3313678969747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  <mergeCell ref="M20:M21"/>
    <mergeCell ref="E2:G2"/>
    <mergeCell ref="A15:B15"/>
    <mergeCell ref="L15:M15"/>
    <mergeCell ref="C8:C10"/>
    <mergeCell ref="D8:F10"/>
    <mergeCell ref="A11:B11"/>
    <mergeCell ref="L13:N13"/>
    <mergeCell ref="L14:M14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2.75390625" style="2" customWidth="1"/>
    <col min="2" max="2" width="13.875" style="2" customWidth="1"/>
    <col min="3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76" t="s">
        <v>94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69" t="s">
        <v>55</v>
      </c>
      <c r="F2" s="169"/>
      <c r="G2" s="169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40</v>
      </c>
    </row>
    <row r="5" spans="1:2" ht="12.75">
      <c r="A5" s="5" t="s">
        <v>28</v>
      </c>
      <c r="B5" s="140">
        <f>B6+B7</f>
        <v>10923</v>
      </c>
    </row>
    <row r="6" spans="1:2" ht="12.75">
      <c r="A6" s="6" t="s">
        <v>27</v>
      </c>
      <c r="B6" s="141">
        <f>апр!B6+май!B6+июнь!B6</f>
        <v>637</v>
      </c>
    </row>
    <row r="7" spans="1:2" ht="13.5" thickBot="1">
      <c r="A7" s="7" t="s">
        <v>29</v>
      </c>
      <c r="B7" s="143">
        <f>апр!B7+май!B7+июнь!B7</f>
        <v>10286</v>
      </c>
    </row>
    <row r="8" spans="1:6" ht="12.75">
      <c r="A8" s="8" t="s">
        <v>31</v>
      </c>
      <c r="B8" s="142">
        <f>апр!B8+май!B8+июнь!B8</f>
        <v>1657899.83</v>
      </c>
      <c r="C8" s="170"/>
      <c r="D8" s="174"/>
      <c r="E8" s="169"/>
      <c r="F8" s="169"/>
    </row>
    <row r="9" spans="1:6" ht="12.75">
      <c r="A9" s="9" t="s">
        <v>32</v>
      </c>
      <c r="B9" s="129">
        <f>апр!B9+май!B9+июнь!B9</f>
        <v>1646577.69</v>
      </c>
      <c r="C9" s="170"/>
      <c r="D9" s="174"/>
      <c r="E9" s="169"/>
      <c r="F9" s="169"/>
    </row>
    <row r="10" spans="1:6" ht="13.5" thickBot="1">
      <c r="A10" s="11" t="s">
        <v>33</v>
      </c>
      <c r="B10" s="130">
        <f>B8-B9</f>
        <v>11322.14000000013</v>
      </c>
      <c r="C10" s="170"/>
      <c r="D10" s="174"/>
      <c r="E10" s="169"/>
      <c r="F10" s="169"/>
    </row>
    <row r="11" spans="1:3" ht="12.75">
      <c r="A11" s="171" t="s">
        <v>40</v>
      </c>
      <c r="B11" s="171"/>
      <c r="C11" s="12"/>
    </row>
    <row r="12" spans="1:3" ht="12.75">
      <c r="A12" s="3" t="s">
        <v>34</v>
      </c>
      <c r="B12" s="13">
        <v>121.5</v>
      </c>
      <c r="C12" s="12"/>
    </row>
    <row r="13" spans="1:14" ht="12.75" customHeight="1">
      <c r="A13" s="3" t="s">
        <v>2</v>
      </c>
      <c r="B13" s="131">
        <f>IF(M45&gt;0,B8/B5,0)</f>
        <v>151.78063077909</v>
      </c>
      <c r="C13" s="12"/>
      <c r="L13" s="179" t="s">
        <v>49</v>
      </c>
      <c r="M13" s="179"/>
      <c r="N13" s="179"/>
    </row>
    <row r="14" spans="1:14" ht="12.75">
      <c r="A14" s="14" t="s">
        <v>3</v>
      </c>
      <c r="B14" s="15">
        <f>B13/B12</f>
        <v>1.2492232985933331</v>
      </c>
      <c r="E14" s="42"/>
      <c r="L14" s="175" t="s">
        <v>50</v>
      </c>
      <c r="M14" s="175"/>
      <c r="N14" s="41">
        <v>2</v>
      </c>
    </row>
    <row r="15" spans="1:14" ht="12.75">
      <c r="A15" s="168" t="s">
        <v>41</v>
      </c>
      <c r="B15" s="168"/>
      <c r="C15" s="12"/>
      <c r="E15" s="43"/>
      <c r="L15" s="175" t="s">
        <v>53</v>
      </c>
      <c r="M15" s="175"/>
      <c r="N15" s="41">
        <v>1.25</v>
      </c>
    </row>
    <row r="16" spans="1:14" ht="12.75">
      <c r="A16" s="3" t="s">
        <v>42</v>
      </c>
      <c r="B16" s="16">
        <f>J45</f>
        <v>0.9846001392683056</v>
      </c>
      <c r="C16" s="12"/>
      <c r="L16" s="175" t="s">
        <v>52</v>
      </c>
      <c r="M16" s="175"/>
      <c r="N16" s="41">
        <v>2.63</v>
      </c>
    </row>
    <row r="17" spans="1:14" ht="13.5" thickBot="1">
      <c r="A17" s="3" t="s">
        <v>43</v>
      </c>
      <c r="B17" s="17">
        <f>K45</f>
        <v>0.9785041259346507</v>
      </c>
      <c r="C17" s="12"/>
      <c r="L17" s="175" t="s">
        <v>51</v>
      </c>
      <c r="M17" s="175"/>
      <c r="N17" s="41">
        <v>8.33</v>
      </c>
    </row>
    <row r="18" spans="1:3" ht="18.75" thickBot="1">
      <c r="A18" s="18" t="s">
        <v>44</v>
      </c>
      <c r="B18" s="19">
        <f>L45</f>
        <v>0.9788289841800355</v>
      </c>
      <c r="C18" s="12"/>
    </row>
    <row r="19" spans="1:14" ht="18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39" customHeight="1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4" ht="12.75">
      <c r="A22" s="23" t="s">
        <v>6</v>
      </c>
      <c r="B22" s="30"/>
      <c r="C22" s="30"/>
      <c r="D22" s="25">
        <f>апр!D22+май!D22+июнь!D22</f>
        <v>31.85</v>
      </c>
      <c r="E22" s="25">
        <f>апр!E22+май!E22+июнь!E22</f>
        <v>565.73</v>
      </c>
      <c r="F22" s="25">
        <f>D22+E22</f>
        <v>597.58</v>
      </c>
      <c r="G22" s="54">
        <f>апр!G22+май!G22+июнь!G22</f>
        <v>29.596</v>
      </c>
      <c r="H22" s="54">
        <f>апр!H22+май!H22+июнь!H22</f>
        <v>538.557</v>
      </c>
      <c r="I22" s="26">
        <f>G22+H22</f>
        <v>568.153</v>
      </c>
      <c r="J22" s="27">
        <f>IF(G22&gt;0,G22/D22,0)</f>
        <v>0.9292307692307692</v>
      </c>
      <c r="K22" s="27">
        <f>IF(H22&gt;0,H22/E22,0)</f>
        <v>0.9519682534071023</v>
      </c>
      <c r="L22" s="28">
        <f>IF(I22&gt;0,I22/F22,0)</f>
        <v>0.9507563840824659</v>
      </c>
      <c r="M22" s="55">
        <f>апр!M22+май!M22+июнь!M22</f>
        <v>177099.56</v>
      </c>
      <c r="N22" s="29">
        <f>IF(I22&gt;0,M22/I22,0)</f>
        <v>311.71103558372477</v>
      </c>
    </row>
    <row r="23" spans="1:14" ht="12.75">
      <c r="A23" s="23" t="s">
        <v>7</v>
      </c>
      <c r="B23" s="30"/>
      <c r="C23" s="30"/>
      <c r="D23" s="25">
        <f>апр!D23+май!D23+июнь!D23</f>
        <v>12.74</v>
      </c>
      <c r="E23" s="25">
        <f>апр!E23+май!E23+июнь!E23</f>
        <v>246.86399999999998</v>
      </c>
      <c r="F23" s="25">
        <f aca="true" t="shared" si="0" ref="F23:F43">D23+E23</f>
        <v>259.604</v>
      </c>
      <c r="G23" s="54">
        <f>апр!G23+май!G23+июнь!G23</f>
        <v>13.501000000000001</v>
      </c>
      <c r="H23" s="54">
        <f>апр!H23+май!H23+июнь!H23</f>
        <v>291.748</v>
      </c>
      <c r="I23" s="26">
        <f aca="true" t="shared" si="1" ref="I23:I43">G23+H23</f>
        <v>305.24899999999997</v>
      </c>
      <c r="J23" s="27">
        <f aca="true" t="shared" si="2" ref="J23:L44">IF(D23&gt;0,G23/D23,0)</f>
        <v>1.0597331240188383</v>
      </c>
      <c r="K23" s="27">
        <f t="shared" si="2"/>
        <v>1.1818167087951261</v>
      </c>
      <c r="L23" s="28">
        <f t="shared" si="2"/>
        <v>1.1758254880510315</v>
      </c>
      <c r="M23" s="55">
        <f>апр!M23+май!M23+июнь!M23</f>
        <v>67062.49</v>
      </c>
      <c r="N23" s="29">
        <f aca="true" t="shared" si="3" ref="N23:N43">IF(I23&gt;0,M23/I23,0)</f>
        <v>219.69765666717996</v>
      </c>
    </row>
    <row r="24" spans="1:14" ht="12.75">
      <c r="A24" s="23" t="s">
        <v>97</v>
      </c>
      <c r="B24" s="30"/>
      <c r="C24" s="30"/>
      <c r="D24" s="25">
        <f>апр!D24+май!D24+июнь!D24</f>
        <v>12.74</v>
      </c>
      <c r="E24" s="25">
        <f>апр!E24+май!E24+июнь!E24</f>
        <v>257.15000000000003</v>
      </c>
      <c r="F24" s="25">
        <f>D24+E24</f>
        <v>269.89000000000004</v>
      </c>
      <c r="G24" s="54">
        <f>апр!G24+май!G24+июнь!G24</f>
        <v>12.41</v>
      </c>
      <c r="H24" s="54">
        <f>апр!H24+май!H24+июнь!H24</f>
        <v>264.536</v>
      </c>
      <c r="I24" s="26">
        <f>G24+H24</f>
        <v>276.946</v>
      </c>
      <c r="J24" s="27">
        <f>IF(D24&gt;0,G24/D24,0)</f>
        <v>0.9740973312401884</v>
      </c>
      <c r="K24" s="27">
        <f>IF(E24&gt;0,H24/E24,0)</f>
        <v>1.0287225354851253</v>
      </c>
      <c r="L24" s="28">
        <f>IF(F24&gt;0,I24/F24,0)</f>
        <v>1.026143984586313</v>
      </c>
      <c r="M24" s="55">
        <f>апр!M24+май!M24+июнь!M24</f>
        <v>83834.6</v>
      </c>
      <c r="N24" s="29">
        <f>IF(I24&gt;0,M24/I24,0)</f>
        <v>302.7109978118478</v>
      </c>
    </row>
    <row r="25" spans="1:14" ht="12.75">
      <c r="A25" s="31" t="s">
        <v>8</v>
      </c>
      <c r="B25" s="30"/>
      <c r="C25" s="30"/>
      <c r="D25" s="25">
        <f>апр!D25+май!D25+июнь!D25</f>
        <v>20.384</v>
      </c>
      <c r="E25" s="25">
        <f>апр!E25+май!E25+июнь!E25</f>
        <v>380.582</v>
      </c>
      <c r="F25" s="25">
        <f t="shared" si="0"/>
        <v>400.966</v>
      </c>
      <c r="G25" s="54">
        <f>апр!G25+май!G25+июнь!G25</f>
        <v>13.856</v>
      </c>
      <c r="H25" s="54">
        <f>апр!H25+май!H25+июнь!H25</f>
        <v>283.68399999999997</v>
      </c>
      <c r="I25" s="26">
        <f t="shared" si="1"/>
        <v>297.53999999999996</v>
      </c>
      <c r="J25" s="27">
        <f t="shared" si="2"/>
        <v>0.6797488226059655</v>
      </c>
      <c r="K25" s="27">
        <f t="shared" si="2"/>
        <v>0.7453952104934022</v>
      </c>
      <c r="L25" s="28">
        <f t="shared" si="2"/>
        <v>0.7420579300988113</v>
      </c>
      <c r="M25" s="55">
        <f>апр!M25+май!M25+июнь!M25</f>
        <v>72327</v>
      </c>
      <c r="N25" s="29">
        <f t="shared" si="3"/>
        <v>243.08328291994357</v>
      </c>
    </row>
    <row r="26" spans="1:14" ht="12.75">
      <c r="A26" s="31" t="s">
        <v>35</v>
      </c>
      <c r="B26" s="30"/>
      <c r="C26" s="30"/>
      <c r="D26" s="25">
        <f>апр!D26+май!D26+июнь!D26</f>
        <v>11.466</v>
      </c>
      <c r="E26" s="25">
        <f>апр!E26+май!E26+июнь!E26</f>
        <v>216.00600000000003</v>
      </c>
      <c r="F26" s="25">
        <f t="shared" si="0"/>
        <v>227.47200000000004</v>
      </c>
      <c r="G26" s="54">
        <f>апр!G26+май!G26+июнь!G26</f>
        <v>10.978000000000002</v>
      </c>
      <c r="H26" s="54">
        <f>апр!H26+май!H26+июнь!H26</f>
        <v>203.755</v>
      </c>
      <c r="I26" s="26">
        <f t="shared" si="1"/>
        <v>214.733</v>
      </c>
      <c r="J26" s="27">
        <f t="shared" si="2"/>
        <v>0.9574393860108148</v>
      </c>
      <c r="K26" s="27">
        <f t="shared" si="2"/>
        <v>0.9432839828523281</v>
      </c>
      <c r="L26" s="28">
        <f t="shared" si="2"/>
        <v>0.9439975029893788</v>
      </c>
      <c r="M26" s="55">
        <f>апр!M26+май!M26+июнь!M26</f>
        <v>81597.66</v>
      </c>
      <c r="N26" s="29">
        <f t="shared" si="3"/>
        <v>379.99590188746026</v>
      </c>
    </row>
    <row r="27" spans="1:14" ht="12.75">
      <c r="A27" s="31" t="s">
        <v>36</v>
      </c>
      <c r="B27" s="30"/>
      <c r="C27" s="30"/>
      <c r="D27" s="25">
        <f>апр!D27+май!D27+июнь!D27</f>
        <v>5.733</v>
      </c>
      <c r="E27" s="25">
        <f>апр!E27+май!E27+июнь!E27</f>
        <v>113.14599999999999</v>
      </c>
      <c r="F27" s="25">
        <f t="shared" si="0"/>
        <v>118.87899999999999</v>
      </c>
      <c r="G27" s="54">
        <f>апр!G27+май!G27+июнь!G27</f>
        <v>5.384</v>
      </c>
      <c r="H27" s="54">
        <f>апр!H27+май!H27+июнь!H27</f>
        <v>112.62899999999999</v>
      </c>
      <c r="I27" s="26">
        <f t="shared" si="1"/>
        <v>118.01299999999999</v>
      </c>
      <c r="J27" s="27">
        <f t="shared" si="2"/>
        <v>0.9391243676957964</v>
      </c>
      <c r="K27" s="27">
        <f t="shared" si="2"/>
        <v>0.9954306824810423</v>
      </c>
      <c r="L27" s="28">
        <f t="shared" si="2"/>
        <v>0.992715281925319</v>
      </c>
      <c r="M27" s="55">
        <f>апр!M27+май!M27+июнь!M27</f>
        <v>17097.82</v>
      </c>
      <c r="N27" s="29">
        <f t="shared" si="3"/>
        <v>144.88081821494242</v>
      </c>
    </row>
    <row r="28" spans="1:14" ht="12.75">
      <c r="A28" s="32" t="s">
        <v>9</v>
      </c>
      <c r="B28" s="30"/>
      <c r="C28" s="30"/>
      <c r="D28" s="25">
        <f>апр!D28+май!D28+июнь!D28</f>
        <v>248.43</v>
      </c>
      <c r="E28" s="25">
        <f>апр!E28+май!E28+июнь!E28</f>
        <v>4628.7</v>
      </c>
      <c r="F28" s="25">
        <f t="shared" si="0"/>
        <v>4877.13</v>
      </c>
      <c r="G28" s="54">
        <f>апр!G28+май!G28+июнь!G28</f>
        <v>252.05100000000002</v>
      </c>
      <c r="H28" s="54">
        <f>апр!H28+май!H28+июнь!H28</f>
        <v>4695.772</v>
      </c>
      <c r="I28" s="26">
        <f t="shared" si="1"/>
        <v>4947.823</v>
      </c>
      <c r="J28" s="27">
        <f t="shared" si="2"/>
        <v>1.014575534355754</v>
      </c>
      <c r="K28" s="27">
        <f t="shared" si="2"/>
        <v>1.0144904616847064</v>
      </c>
      <c r="L28" s="28">
        <f t="shared" si="2"/>
        <v>1.0144947950946561</v>
      </c>
      <c r="M28" s="55">
        <f>апр!M28+май!M28+июнь!M28</f>
        <v>358833.08</v>
      </c>
      <c r="N28" s="29">
        <f t="shared" si="3"/>
        <v>72.52342696980065</v>
      </c>
    </row>
    <row r="29" spans="1:14" ht="12.75">
      <c r="A29" s="31" t="s">
        <v>10</v>
      </c>
      <c r="B29" s="30"/>
      <c r="C29" s="30"/>
      <c r="D29" s="25">
        <f>апр!D29+май!D29+июнь!D29</f>
        <v>19.11</v>
      </c>
      <c r="E29" s="25">
        <f>апр!E29+май!E29+июнь!E29</f>
        <v>411.44</v>
      </c>
      <c r="F29" s="25">
        <f t="shared" si="0"/>
        <v>430.55</v>
      </c>
      <c r="G29" s="54">
        <f>апр!G29+май!G29+июнь!G29</f>
        <v>20.060000000000002</v>
      </c>
      <c r="H29" s="54">
        <f>апр!H29+май!H29+июнь!H29</f>
        <v>391.94</v>
      </c>
      <c r="I29" s="26">
        <f t="shared" si="1"/>
        <v>412</v>
      </c>
      <c r="J29" s="27">
        <f t="shared" si="2"/>
        <v>1.0497121925693356</v>
      </c>
      <c r="K29" s="27">
        <f t="shared" si="2"/>
        <v>0.9526054831810228</v>
      </c>
      <c r="L29" s="28">
        <f t="shared" si="2"/>
        <v>0.9569155731041691</v>
      </c>
      <c r="M29" s="55">
        <f>апр!M29+май!M29+июнь!M29</f>
        <v>84282</v>
      </c>
      <c r="N29" s="29">
        <f t="shared" si="3"/>
        <v>204.56796116504853</v>
      </c>
    </row>
    <row r="30" spans="1:14" ht="12.75">
      <c r="A30" s="31" t="s">
        <v>11</v>
      </c>
      <c r="B30" s="30"/>
      <c r="C30" s="30"/>
      <c r="D30" s="25">
        <f>апр!D30+май!D30+июнь!D30</f>
        <v>5.733</v>
      </c>
      <c r="E30" s="25">
        <f>апр!E30+май!E30+июнь!E30</f>
        <v>113.14599999999999</v>
      </c>
      <c r="F30" s="25">
        <f t="shared" si="0"/>
        <v>118.87899999999999</v>
      </c>
      <c r="G30" s="54">
        <f>апр!G30+май!G30+июнь!G30</f>
        <v>5.495</v>
      </c>
      <c r="H30" s="54">
        <f>апр!H30+май!H30+июнь!H30</f>
        <v>115.447</v>
      </c>
      <c r="I30" s="26">
        <f t="shared" si="1"/>
        <v>120.94200000000001</v>
      </c>
      <c r="J30" s="27">
        <f t="shared" si="2"/>
        <v>0.9584859584859585</v>
      </c>
      <c r="K30" s="27">
        <f t="shared" si="2"/>
        <v>1.0203365563077795</v>
      </c>
      <c r="L30" s="28">
        <f t="shared" si="2"/>
        <v>1.0173537798938417</v>
      </c>
      <c r="M30" s="55">
        <f>апр!M30+май!M30+июнь!M30</f>
        <v>23245.05</v>
      </c>
      <c r="N30" s="29">
        <f t="shared" si="3"/>
        <v>192.19998015577713</v>
      </c>
    </row>
    <row r="31" spans="1:14" ht="12.75">
      <c r="A31" s="31" t="s">
        <v>12</v>
      </c>
      <c r="B31" s="30"/>
      <c r="C31" s="30"/>
      <c r="D31" s="25">
        <f>апр!D31+май!D31+июнь!D31</f>
        <v>2.548</v>
      </c>
      <c r="E31" s="25">
        <f>апр!E31+май!E31+июнь!E31</f>
        <v>61.715999999999994</v>
      </c>
      <c r="F31" s="25">
        <f t="shared" si="0"/>
        <v>64.264</v>
      </c>
      <c r="G31" s="54">
        <f>апр!G31+май!G31+июнь!G31</f>
        <v>2.499</v>
      </c>
      <c r="H31" s="54">
        <f>апр!H31+май!H31+июнь!H31</f>
        <v>53.111000000000004</v>
      </c>
      <c r="I31" s="26">
        <f t="shared" si="1"/>
        <v>55.61000000000001</v>
      </c>
      <c r="J31" s="27">
        <f t="shared" si="2"/>
        <v>0.9807692307692308</v>
      </c>
      <c r="K31" s="27">
        <f t="shared" si="2"/>
        <v>0.8605710026573338</v>
      </c>
      <c r="L31" s="28">
        <f t="shared" si="2"/>
        <v>0.8653367359641481</v>
      </c>
      <c r="M31" s="55">
        <f>апр!M31+май!M31+июнь!M31</f>
        <v>20633.07</v>
      </c>
      <c r="N31" s="29">
        <f t="shared" si="3"/>
        <v>371.03164898399564</v>
      </c>
    </row>
    <row r="32" spans="1:14" ht="12.75">
      <c r="A32" s="31" t="s">
        <v>13</v>
      </c>
      <c r="B32" s="30"/>
      <c r="C32" s="30"/>
      <c r="D32" s="25">
        <f>апр!D32+май!D32+июнь!D32</f>
        <v>637</v>
      </c>
      <c r="E32" s="25">
        <f>апр!E32+май!E32+июнь!E32</f>
        <v>10286</v>
      </c>
      <c r="F32" s="25">
        <f t="shared" si="0"/>
        <v>10923</v>
      </c>
      <c r="G32" s="54">
        <f>апр!G32+май!G32+июнь!G32</f>
        <v>652.2</v>
      </c>
      <c r="H32" s="54">
        <f>апр!H32+май!H32+июнь!H32</f>
        <v>10264.8</v>
      </c>
      <c r="I32" s="26">
        <f t="shared" si="1"/>
        <v>10917</v>
      </c>
      <c r="J32" s="27">
        <f t="shared" si="2"/>
        <v>1.023861852433281</v>
      </c>
      <c r="K32" s="27">
        <f t="shared" si="2"/>
        <v>0.9979389461403849</v>
      </c>
      <c r="L32" s="28">
        <f t="shared" si="2"/>
        <v>0.9994507003570448</v>
      </c>
      <c r="M32" s="55">
        <f>апр!M32+май!M32+июнь!M32</f>
        <v>64410.28</v>
      </c>
      <c r="N32" s="29">
        <f t="shared" si="3"/>
        <v>5.8999981679948705</v>
      </c>
    </row>
    <row r="33" spans="1:14" ht="12.75">
      <c r="A33" s="31" t="s">
        <v>14</v>
      </c>
      <c r="B33" s="30"/>
      <c r="C33" s="30"/>
      <c r="D33" s="25">
        <f>апр!D33+май!D33+июнь!D33</f>
        <v>15.925</v>
      </c>
      <c r="E33" s="25">
        <f>апр!E33+май!E33+июнь!E33</f>
        <v>298.294</v>
      </c>
      <c r="F33" s="25">
        <f t="shared" si="0"/>
        <v>314.219</v>
      </c>
      <c r="G33" s="54">
        <f>апр!G33+май!G33+июнь!G33</f>
        <v>14.084</v>
      </c>
      <c r="H33" s="54">
        <f>апр!H33+май!H33+июнь!H33</f>
        <v>277.696</v>
      </c>
      <c r="I33" s="26">
        <f t="shared" si="1"/>
        <v>291.78000000000003</v>
      </c>
      <c r="J33" s="27">
        <f t="shared" si="2"/>
        <v>0.8843956043956044</v>
      </c>
      <c r="K33" s="27">
        <f t="shared" si="2"/>
        <v>0.9309473204288388</v>
      </c>
      <c r="L33" s="28">
        <f t="shared" si="2"/>
        <v>0.9285880230030649</v>
      </c>
      <c r="M33" s="55">
        <f>апр!M33+май!M33+июнь!M33</f>
        <v>10545.810000000001</v>
      </c>
      <c r="N33" s="29">
        <f t="shared" si="3"/>
        <v>36.14301871272877</v>
      </c>
    </row>
    <row r="34" spans="1:14" ht="12.75">
      <c r="A34" s="31" t="s">
        <v>15</v>
      </c>
      <c r="B34" s="30"/>
      <c r="C34" s="30"/>
      <c r="D34" s="25">
        <f>апр!D34+май!D34+июнь!D34</f>
        <v>19.11</v>
      </c>
      <c r="E34" s="25">
        <f>апр!E34+май!E34+июнь!E34</f>
        <v>442.29799999999994</v>
      </c>
      <c r="F34" s="25">
        <f t="shared" si="0"/>
        <v>461.40799999999996</v>
      </c>
      <c r="G34" s="54">
        <f>апр!G34+май!G34+июнь!G34</f>
        <v>21.107</v>
      </c>
      <c r="H34" s="54">
        <f>апр!H34+май!H34+июнь!H34</f>
        <v>429.701</v>
      </c>
      <c r="I34" s="26">
        <f t="shared" si="1"/>
        <v>450.808</v>
      </c>
      <c r="J34" s="27">
        <f t="shared" si="2"/>
        <v>1.1045002616431188</v>
      </c>
      <c r="K34" s="27">
        <f t="shared" si="2"/>
        <v>0.9715192019859915</v>
      </c>
      <c r="L34" s="28">
        <f t="shared" si="2"/>
        <v>0.9770268395866566</v>
      </c>
      <c r="M34" s="55">
        <f>апр!M34+май!M34+июнь!M34</f>
        <v>26036.86</v>
      </c>
      <c r="N34" s="29">
        <f t="shared" si="3"/>
        <v>57.75598480949762</v>
      </c>
    </row>
    <row r="35" spans="1:14" ht="12.75">
      <c r="A35" s="31" t="s">
        <v>16</v>
      </c>
      <c r="B35" s="30"/>
      <c r="C35" s="30"/>
      <c r="D35" s="25">
        <f>апр!D35+май!D35+июнь!D35</f>
        <v>5.096</v>
      </c>
      <c r="E35" s="25">
        <f>апр!E35+май!E35+июнь!E35</f>
        <v>123.43199999999999</v>
      </c>
      <c r="F35" s="25">
        <f t="shared" si="0"/>
        <v>128.528</v>
      </c>
      <c r="G35" s="54">
        <f>апр!G35+май!G35+июнь!G35</f>
        <v>5.063</v>
      </c>
      <c r="H35" s="54">
        <f>апр!H35+май!H35+июнь!H35</f>
        <v>103.769</v>
      </c>
      <c r="I35" s="26">
        <f t="shared" si="1"/>
        <v>108.83200000000001</v>
      </c>
      <c r="J35" s="27">
        <f t="shared" si="2"/>
        <v>0.993524332810047</v>
      </c>
      <c r="K35" s="27">
        <f t="shared" si="2"/>
        <v>0.84069771210059</v>
      </c>
      <c r="L35" s="28">
        <f t="shared" si="2"/>
        <v>0.8467571268517367</v>
      </c>
      <c r="M35" s="55">
        <f>апр!M35+май!M35+июнь!M35</f>
        <v>4574.96</v>
      </c>
      <c r="N35" s="29">
        <f t="shared" si="3"/>
        <v>42.036900911496616</v>
      </c>
    </row>
    <row r="36" spans="1:14" ht="12.75">
      <c r="A36" s="31" t="s">
        <v>17</v>
      </c>
      <c r="B36" s="30"/>
      <c r="C36" s="30"/>
      <c r="D36" s="25">
        <f>апр!D36+май!D36+июнь!D36</f>
        <v>15.925</v>
      </c>
      <c r="E36" s="25">
        <f>апр!E36+май!E36+июнь!E36</f>
        <v>308.58000000000004</v>
      </c>
      <c r="F36" s="25">
        <f t="shared" si="0"/>
        <v>324.50500000000005</v>
      </c>
      <c r="G36" s="54">
        <f>апр!G36+май!G36+июнь!G36</f>
        <v>15.846</v>
      </c>
      <c r="H36" s="54">
        <f>апр!H36+май!H36+июнь!H36</f>
        <v>306.494</v>
      </c>
      <c r="I36" s="26">
        <f t="shared" si="1"/>
        <v>322.34000000000003</v>
      </c>
      <c r="J36" s="27">
        <f t="shared" si="2"/>
        <v>0.9950392464678178</v>
      </c>
      <c r="K36" s="27">
        <f t="shared" si="2"/>
        <v>0.9932400025925205</v>
      </c>
      <c r="L36" s="28">
        <f t="shared" si="2"/>
        <v>0.9933283000261937</v>
      </c>
      <c r="M36" s="55">
        <f>апр!M36+май!M36+июнь!M36</f>
        <v>25731.010000000002</v>
      </c>
      <c r="N36" s="29">
        <f t="shared" si="3"/>
        <v>79.82568095799466</v>
      </c>
    </row>
    <row r="37" spans="1:14" ht="12.75">
      <c r="A37" s="31" t="s">
        <v>18</v>
      </c>
      <c r="B37" s="30"/>
      <c r="C37" s="30"/>
      <c r="D37" s="25">
        <f>апр!D37+май!D37+июнь!D37</f>
        <v>7.644</v>
      </c>
      <c r="E37" s="25">
        <f>апр!E37+май!E37+июнь!E37</f>
        <v>205.72</v>
      </c>
      <c r="F37" s="25">
        <f t="shared" si="0"/>
        <v>213.364</v>
      </c>
      <c r="G37" s="54">
        <f>апр!G37+май!G37+июнь!G37</f>
        <v>6.825</v>
      </c>
      <c r="H37" s="54">
        <f>апр!H37+май!H37+июнь!H37</f>
        <v>198.179</v>
      </c>
      <c r="I37" s="26">
        <f t="shared" si="1"/>
        <v>205.004</v>
      </c>
      <c r="J37" s="27">
        <f t="shared" si="2"/>
        <v>0.8928571428571429</v>
      </c>
      <c r="K37" s="27">
        <f t="shared" si="2"/>
        <v>0.9633433793505736</v>
      </c>
      <c r="L37" s="28">
        <f t="shared" si="2"/>
        <v>0.9608181323934684</v>
      </c>
      <c r="M37" s="55">
        <f>апр!M37+май!M37+июнь!M37</f>
        <v>23085.260000000002</v>
      </c>
      <c r="N37" s="29">
        <f t="shared" si="3"/>
        <v>112.60882714483621</v>
      </c>
    </row>
    <row r="38" spans="1:14" ht="12.75">
      <c r="A38" s="31" t="s">
        <v>19</v>
      </c>
      <c r="B38" s="30"/>
      <c r="C38" s="30"/>
      <c r="D38" s="25">
        <f>апр!D38+май!D38+июнь!D38</f>
        <v>5.733</v>
      </c>
      <c r="E38" s="25">
        <f>апр!E38+май!E38+июнь!E38</f>
        <v>113.14599999999999</v>
      </c>
      <c r="F38" s="25">
        <f t="shared" si="0"/>
        <v>118.87899999999999</v>
      </c>
      <c r="G38" s="54">
        <f>апр!G38+май!G38+июнь!G38</f>
        <v>5.6850000000000005</v>
      </c>
      <c r="H38" s="54">
        <f>апр!H38+май!H38+июнь!H38</f>
        <v>100.65</v>
      </c>
      <c r="I38" s="26">
        <f t="shared" si="1"/>
        <v>106.33500000000001</v>
      </c>
      <c r="J38" s="27">
        <f t="shared" si="2"/>
        <v>0.9916274201988489</v>
      </c>
      <c r="K38" s="27">
        <f t="shared" si="2"/>
        <v>0.8895586233715732</v>
      </c>
      <c r="L38" s="28">
        <f t="shared" si="2"/>
        <v>0.8944809428073925</v>
      </c>
      <c r="M38" s="55">
        <f>апр!M38+май!M38+июнь!M38</f>
        <v>16876.81</v>
      </c>
      <c r="N38" s="29">
        <f t="shared" si="3"/>
        <v>158.7135938308177</v>
      </c>
    </row>
    <row r="39" spans="1:14" ht="12.75">
      <c r="A39" s="31" t="s">
        <v>20</v>
      </c>
      <c r="B39" s="30"/>
      <c r="C39" s="30"/>
      <c r="D39" s="25">
        <f>апр!D39+май!D39+июнь!D39</f>
        <v>60.515</v>
      </c>
      <c r="E39" s="25">
        <f>апр!E39+май!E39+июнь!E39</f>
        <v>1028.6000000000001</v>
      </c>
      <c r="F39" s="25">
        <f t="shared" si="0"/>
        <v>1089.1150000000002</v>
      </c>
      <c r="G39" s="54">
        <f>апр!G39+май!G39+июнь!G39</f>
        <v>57.514</v>
      </c>
      <c r="H39" s="54">
        <f>апр!H39+май!H39+июнь!H39</f>
        <v>1015.306</v>
      </c>
      <c r="I39" s="26">
        <f t="shared" si="1"/>
        <v>1072.82</v>
      </c>
      <c r="J39" s="27">
        <f t="shared" si="2"/>
        <v>0.9504089895067339</v>
      </c>
      <c r="K39" s="27">
        <f t="shared" si="2"/>
        <v>0.9870756367878669</v>
      </c>
      <c r="L39" s="28">
        <f t="shared" si="2"/>
        <v>0.9850383109221705</v>
      </c>
      <c r="M39" s="55">
        <f>апр!M39+май!M39+июнь!M39</f>
        <v>80071.28</v>
      </c>
      <c r="N39" s="29">
        <f t="shared" si="3"/>
        <v>74.63626703454447</v>
      </c>
    </row>
    <row r="40" spans="1:14" ht="12.75">
      <c r="A40" s="31" t="s">
        <v>21</v>
      </c>
      <c r="B40" s="30"/>
      <c r="C40" s="30"/>
      <c r="D40" s="25">
        <f>апр!D40+май!D40+июнь!D40</f>
        <v>63.7</v>
      </c>
      <c r="E40" s="25">
        <f>апр!E40+май!E40+июнь!E40</f>
        <v>1028.6000000000001</v>
      </c>
      <c r="F40" s="25">
        <f t="shared" si="0"/>
        <v>1092.3000000000002</v>
      </c>
      <c r="G40" s="54">
        <f>апр!G40+май!G40+июнь!G40</f>
        <v>65.3</v>
      </c>
      <c r="H40" s="54">
        <f>апр!H40+май!H40+июнь!H40</f>
        <v>1033.9</v>
      </c>
      <c r="I40" s="26">
        <f t="shared" si="1"/>
        <v>1099.2</v>
      </c>
      <c r="J40" s="27">
        <f t="shared" si="2"/>
        <v>1.0251177394034536</v>
      </c>
      <c r="K40" s="27">
        <f t="shared" si="2"/>
        <v>1.0051526346490376</v>
      </c>
      <c r="L40" s="28">
        <f t="shared" si="2"/>
        <v>1.0063169458939851</v>
      </c>
      <c r="M40" s="55">
        <f>апр!M40+май!M40+июнь!M40</f>
        <v>36076.53</v>
      </c>
      <c r="N40" s="29">
        <f t="shared" si="3"/>
        <v>32.82071506550218</v>
      </c>
    </row>
    <row r="41" spans="1:14" ht="12.75">
      <c r="A41" s="31" t="s">
        <v>22</v>
      </c>
      <c r="B41" s="30"/>
      <c r="C41" s="30"/>
      <c r="D41" s="25">
        <f>апр!D41+май!D41+июнь!D41</f>
        <v>76.44</v>
      </c>
      <c r="E41" s="25">
        <f>апр!E41+май!E41+июнь!E41</f>
        <v>1440.0400000000002</v>
      </c>
      <c r="F41" s="25">
        <f t="shared" si="0"/>
        <v>1516.4800000000002</v>
      </c>
      <c r="G41" s="54">
        <f>апр!G41+май!G41+июнь!G41</f>
        <v>53.552</v>
      </c>
      <c r="H41" s="54">
        <f>апр!H41+май!H41+июнь!H41</f>
        <v>1123.9270000000001</v>
      </c>
      <c r="I41" s="26">
        <f t="shared" si="1"/>
        <v>1177.479</v>
      </c>
      <c r="J41" s="27">
        <f t="shared" si="2"/>
        <v>0.7005756148613291</v>
      </c>
      <c r="K41" s="27">
        <f t="shared" si="2"/>
        <v>0.7804831810227494</v>
      </c>
      <c r="L41" s="28">
        <f t="shared" si="2"/>
        <v>0.7764553439544206</v>
      </c>
      <c r="M41" s="55">
        <f>апр!M41+май!M41+июнь!M41</f>
        <v>80611.27</v>
      </c>
      <c r="N41" s="29">
        <f t="shared" si="3"/>
        <v>68.46089824107267</v>
      </c>
    </row>
    <row r="42" spans="1:14" ht="12.75">
      <c r="A42" s="31" t="s">
        <v>23</v>
      </c>
      <c r="B42" s="30"/>
      <c r="C42" s="30"/>
      <c r="D42" s="25">
        <f>апр!D42+май!D42+июнь!D42</f>
        <v>114.66</v>
      </c>
      <c r="E42" s="25">
        <f>апр!E42+май!E42+июнь!E42</f>
        <v>2262.92</v>
      </c>
      <c r="F42" s="25">
        <f t="shared" si="0"/>
        <v>2377.58</v>
      </c>
      <c r="G42" s="54">
        <f>апр!G42+май!G42+июнь!G42</f>
        <v>105.24199999999999</v>
      </c>
      <c r="H42" s="54">
        <f>апр!H42+май!H42+июнь!H42</f>
        <v>2157.555</v>
      </c>
      <c r="I42" s="26">
        <f t="shared" si="1"/>
        <v>2262.797</v>
      </c>
      <c r="J42" s="27">
        <f t="shared" si="2"/>
        <v>0.9178615035757892</v>
      </c>
      <c r="K42" s="27">
        <f t="shared" si="2"/>
        <v>0.9534384777190531</v>
      </c>
      <c r="L42" s="28">
        <f t="shared" si="2"/>
        <v>0.9517227601174304</v>
      </c>
      <c r="M42" s="55">
        <f>апр!M42+май!M42+июнь!M42</f>
        <v>189766.26</v>
      </c>
      <c r="N42" s="29">
        <f t="shared" si="3"/>
        <v>83.863581222708</v>
      </c>
    </row>
    <row r="43" spans="1:14" ht="12.75">
      <c r="A43" s="31" t="s">
        <v>24</v>
      </c>
      <c r="B43" s="30"/>
      <c r="C43" s="30"/>
      <c r="D43" s="25">
        <f>апр!D43+май!D43+июнь!D43</f>
        <v>25.48</v>
      </c>
      <c r="E43" s="25">
        <f>апр!E43+май!E43+июнь!E43</f>
        <v>514.3000000000001</v>
      </c>
      <c r="F43" s="25">
        <f t="shared" si="0"/>
        <v>539.7800000000001</v>
      </c>
      <c r="G43" s="54">
        <f>апр!G43+май!G43+июнь!G43</f>
        <v>26.119999999999997</v>
      </c>
      <c r="H43" s="54">
        <f>апр!H43+май!H43+июнь!H43</f>
        <v>516.94</v>
      </c>
      <c r="I43" s="26">
        <f t="shared" si="1"/>
        <v>543.0600000000001</v>
      </c>
      <c r="J43" s="27">
        <f t="shared" si="2"/>
        <v>1.0251177394034536</v>
      </c>
      <c r="K43" s="27">
        <f t="shared" si="2"/>
        <v>1.0051331907447014</v>
      </c>
      <c r="L43" s="28">
        <f t="shared" si="2"/>
        <v>1.0060765497054356</v>
      </c>
      <c r="M43" s="55">
        <f>апр!M43+май!M43+июнь!M43</f>
        <v>35096.61</v>
      </c>
      <c r="N43" s="29">
        <f t="shared" si="3"/>
        <v>64.62749972378742</v>
      </c>
    </row>
    <row r="44" spans="1:14" ht="12.75">
      <c r="A44" s="32" t="s">
        <v>25</v>
      </c>
      <c r="B44" s="30"/>
      <c r="C44" s="30"/>
      <c r="D44" s="25">
        <f>апр!D44+май!D44+июнь!D44</f>
        <v>38.22</v>
      </c>
      <c r="E44" s="25">
        <f>апр!E44+май!E44+июнь!E44</f>
        <v>822.88</v>
      </c>
      <c r="F44" s="25">
        <f>D44+E44</f>
        <v>861.1</v>
      </c>
      <c r="G44" s="54">
        <f>апр!G44+май!G44+июнь!G44</f>
        <v>39.388999999999996</v>
      </c>
      <c r="H44" s="54">
        <f>апр!H44+май!H44+июнь!H44</f>
        <v>833.111</v>
      </c>
      <c r="I44" s="26">
        <f>G44+H44</f>
        <v>872.5</v>
      </c>
      <c r="J44" s="27">
        <f t="shared" si="2"/>
        <v>1.0305860805860805</v>
      </c>
      <c r="K44" s="27">
        <f t="shared" si="2"/>
        <v>1.012433161578845</v>
      </c>
      <c r="L44" s="28">
        <f t="shared" si="2"/>
        <v>1.0132388805016839</v>
      </c>
      <c r="M44" s="55">
        <f>апр!M44+май!M44+июнь!M44</f>
        <v>67682.42</v>
      </c>
      <c r="N44" s="29">
        <f>IF(I44&gt;0,M44/I44,0)</f>
        <v>77.57297421203438</v>
      </c>
    </row>
    <row r="45" spans="1:14" s="20" customFormat="1" ht="12.75">
      <c r="A45" s="44" t="s">
        <v>54</v>
      </c>
      <c r="B45" s="45"/>
      <c r="C45" s="45"/>
      <c r="D45" s="46">
        <f>SUM(D22:D44)</f>
        <v>1456.1820000000002</v>
      </c>
      <c r="E45" s="46">
        <f>SUM(E22:E44)</f>
        <v>25869.29</v>
      </c>
      <c r="F45" s="46">
        <f>D45+E45</f>
        <v>27325.472</v>
      </c>
      <c r="G45" s="54">
        <f>апр!G45+май!G45+июнь!G45</f>
        <v>1433.757</v>
      </c>
      <c r="H45" s="54">
        <f>апр!H45+май!H45+июнь!H45</f>
        <v>25313.207000000002</v>
      </c>
      <c r="I45" s="47">
        <f>G45+H45</f>
        <v>26746.964000000004</v>
      </c>
      <c r="J45" s="59">
        <f>IF(G45&gt;0,G45/D45,0)</f>
        <v>0.9846001392683056</v>
      </c>
      <c r="K45" s="59">
        <f>IF(E45&gt;0,H45/E45,0)</f>
        <v>0.9785041259346507</v>
      </c>
      <c r="L45" s="59">
        <f>IF(F45&gt;0,I45/F45,0)</f>
        <v>0.9788289841800355</v>
      </c>
      <c r="M45" s="57">
        <f>SUM(SUM(M22:M44))</f>
        <v>1646577.6900000004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57.330000000000005</v>
      </c>
      <c r="E47" s="35">
        <f t="shared" si="4"/>
        <v>1069.7440000000001</v>
      </c>
      <c r="F47" s="35">
        <f t="shared" si="4"/>
        <v>1127.074</v>
      </c>
      <c r="G47" s="35">
        <f t="shared" si="4"/>
        <v>55.507000000000005</v>
      </c>
      <c r="H47" s="35">
        <f t="shared" si="4"/>
        <v>1094.8410000000001</v>
      </c>
      <c r="I47" s="35">
        <f t="shared" si="4"/>
        <v>1150.348</v>
      </c>
      <c r="J47" s="61">
        <f>IF(G47=0,0,G47/D47)</f>
        <v>0.9682016396302111</v>
      </c>
      <c r="K47" s="61">
        <f>IF(H47=0,0,H47/E47)</f>
        <v>1.0234607532269402</v>
      </c>
      <c r="L47" s="61">
        <f>IF(I47&gt;0,I47/F47,0)</f>
        <v>1.020649930705526</v>
      </c>
      <c r="M47" s="58">
        <f>SUM(M22:M24)</f>
        <v>327996.65</v>
      </c>
      <c r="N47" s="36">
        <f>IF(M47=0,0,M47/I47)</f>
        <v>285.12819598938756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  <mergeCell ref="M20:M21"/>
    <mergeCell ref="E2:G2"/>
    <mergeCell ref="A15:B15"/>
    <mergeCell ref="L15:M15"/>
    <mergeCell ref="C8:C10"/>
    <mergeCell ref="D8:F10"/>
    <mergeCell ref="A11:B11"/>
    <mergeCell ref="L13:N13"/>
    <mergeCell ref="L14:M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4.125" style="2" customWidth="1"/>
    <col min="2" max="2" width="13.875" style="2" customWidth="1"/>
    <col min="3" max="3" width="12.125" style="2" customWidth="1"/>
    <col min="4" max="11" width="11.25390625" style="2" customWidth="1"/>
    <col min="12" max="12" width="12.25390625" style="2" customWidth="1"/>
    <col min="13" max="13" width="14.25390625" style="2" customWidth="1"/>
    <col min="14" max="14" width="12.75390625" style="2" customWidth="1"/>
    <col min="15" max="15" width="10.375" style="2" customWidth="1"/>
    <col min="16" max="16384" width="9.125" style="2" customWidth="1"/>
  </cols>
  <sheetData>
    <row r="1" spans="1:14" ht="18">
      <c r="A1" s="176" t="s">
        <v>93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69" t="s">
        <v>55</v>
      </c>
      <c r="F2" s="169"/>
      <c r="G2" s="169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40</v>
      </c>
    </row>
    <row r="5" spans="1:2" ht="12.75">
      <c r="A5" s="5" t="s">
        <v>28</v>
      </c>
      <c r="B5" s="140">
        <f>B6+B7</f>
        <v>26630</v>
      </c>
    </row>
    <row r="6" spans="1:2" ht="12.75">
      <c r="A6" s="6" t="s">
        <v>27</v>
      </c>
      <c r="B6" s="141">
        <f>SUM(янв:июнь!B6)</f>
        <v>1490</v>
      </c>
    </row>
    <row r="7" spans="1:2" ht="13.5" thickBot="1">
      <c r="A7" s="7" t="s">
        <v>29</v>
      </c>
      <c r="B7" s="143">
        <f>SUM(янв:июнь!B7)</f>
        <v>25140</v>
      </c>
    </row>
    <row r="8" spans="1:6" ht="12.75">
      <c r="A8" s="8" t="s">
        <v>31</v>
      </c>
      <c r="B8" s="142">
        <f>SUM(янв:июнь!B8)</f>
        <v>3854412.66</v>
      </c>
      <c r="C8" s="170"/>
      <c r="D8" s="174"/>
      <c r="E8" s="169"/>
      <c r="F8" s="169"/>
    </row>
    <row r="9" spans="1:6" ht="12.75">
      <c r="A9" s="9" t="s">
        <v>32</v>
      </c>
      <c r="B9" s="129">
        <f>SUM(янв:июнь!B9)</f>
        <v>3828445.98</v>
      </c>
      <c r="C9" s="170"/>
      <c r="D9" s="174"/>
      <c r="E9" s="169"/>
      <c r="F9" s="169"/>
    </row>
    <row r="10" spans="1:6" ht="13.5" thickBot="1">
      <c r="A10" s="11" t="s">
        <v>33</v>
      </c>
      <c r="B10" s="130">
        <f>B8-B9</f>
        <v>25966.680000000168</v>
      </c>
      <c r="C10" s="170"/>
      <c r="D10" s="174"/>
      <c r="E10" s="169"/>
      <c r="F10" s="169"/>
    </row>
    <row r="11" spans="1:3" ht="12.75">
      <c r="A11" s="171" t="s">
        <v>40</v>
      </c>
      <c r="B11" s="171"/>
      <c r="C11" s="12"/>
    </row>
    <row r="12" spans="1:15" ht="12.75">
      <c r="A12" s="3" t="s">
        <v>34</v>
      </c>
      <c r="B12" s="13">
        <v>121.5</v>
      </c>
      <c r="C12" s="12"/>
      <c r="J12" s="155"/>
      <c r="K12" s="155"/>
      <c r="L12" s="155"/>
      <c r="M12" s="155"/>
      <c r="N12" s="155"/>
      <c r="O12" s="155"/>
    </row>
    <row r="13" spans="1:15" ht="12.75" customHeight="1">
      <c r="A13" s="3" t="s">
        <v>2</v>
      </c>
      <c r="B13" s="131">
        <f>IF(M45&gt;0,B8/B5,0)</f>
        <v>144.73949155088246</v>
      </c>
      <c r="C13" s="12"/>
      <c r="J13" s="155"/>
      <c r="K13" s="155"/>
      <c r="L13" s="179" t="s">
        <v>49</v>
      </c>
      <c r="M13" s="179"/>
      <c r="N13" s="179"/>
      <c r="O13" s="155"/>
    </row>
    <row r="14" spans="1:15" ht="12.75" customHeight="1">
      <c r="A14" s="14" t="s">
        <v>3</v>
      </c>
      <c r="B14" s="15">
        <f>B13/B12</f>
        <v>1.1912715353982095</v>
      </c>
      <c r="E14" s="42"/>
      <c r="J14" s="155"/>
      <c r="K14" s="155"/>
      <c r="L14" s="175" t="s">
        <v>50</v>
      </c>
      <c r="M14" s="175"/>
      <c r="N14" s="41">
        <v>2</v>
      </c>
      <c r="O14" s="155"/>
    </row>
    <row r="15" spans="1:15" ht="12.75" customHeight="1">
      <c r="A15" s="168" t="s">
        <v>41</v>
      </c>
      <c r="B15" s="168"/>
      <c r="C15" s="12"/>
      <c r="E15" s="43"/>
      <c r="J15" s="155"/>
      <c r="K15" s="155"/>
      <c r="L15" s="175" t="s">
        <v>53</v>
      </c>
      <c r="M15" s="175"/>
      <c r="N15" s="41">
        <v>1.25</v>
      </c>
      <c r="O15" s="155"/>
    </row>
    <row r="16" spans="1:15" ht="12.75" customHeight="1">
      <c r="A16" s="3" t="s">
        <v>42</v>
      </c>
      <c r="B16" s="16">
        <f>J45</f>
        <v>0.9374729165565713</v>
      </c>
      <c r="C16" s="12"/>
      <c r="J16" s="155"/>
      <c r="K16" s="155"/>
      <c r="L16" s="175" t="s">
        <v>52</v>
      </c>
      <c r="M16" s="175"/>
      <c r="N16" s="41">
        <v>2.63</v>
      </c>
      <c r="O16" s="155"/>
    </row>
    <row r="17" spans="1:15" ht="13.5" customHeight="1" thickBot="1">
      <c r="A17" s="3" t="s">
        <v>43</v>
      </c>
      <c r="B17" s="17">
        <f>K45</f>
        <v>0.9726030452132078</v>
      </c>
      <c r="C17" s="12"/>
      <c r="J17" s="155"/>
      <c r="K17" s="155"/>
      <c r="L17" s="175" t="s">
        <v>51</v>
      </c>
      <c r="M17" s="175"/>
      <c r="N17" s="41">
        <v>8.33</v>
      </c>
      <c r="O17" s="155"/>
    </row>
    <row r="18" spans="1:3" ht="18.75" thickBot="1">
      <c r="A18" s="18" t="s">
        <v>44</v>
      </c>
      <c r="B18" s="19">
        <f>L45</f>
        <v>0.9708072727665653</v>
      </c>
      <c r="C18" s="12"/>
    </row>
    <row r="19" spans="1:14" ht="20.25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12.75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 hidden="1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4" ht="12.75">
      <c r="A22" s="23" t="s">
        <v>6</v>
      </c>
      <c r="B22" s="30"/>
      <c r="C22" s="30"/>
      <c r="D22" s="25">
        <f>'1 кв'!D22+'2 кв'!D22</f>
        <v>74.5</v>
      </c>
      <c r="E22" s="25">
        <f>'1 кв'!E22+'2 кв'!E22</f>
        <v>1382.7</v>
      </c>
      <c r="F22" s="25">
        <f>D22+E22</f>
        <v>1457.2</v>
      </c>
      <c r="G22" s="54">
        <f>'1 кв'!G22+'2 кв'!G22</f>
        <v>68.454</v>
      </c>
      <c r="H22" s="54">
        <f>'1 кв'!H22+'2 кв'!H22</f>
        <v>1364.529</v>
      </c>
      <c r="I22" s="26">
        <f>G22+H22</f>
        <v>1432.983</v>
      </c>
      <c r="J22" s="27">
        <f>IF(G22&gt;0,G22/D22,0)</f>
        <v>0.9188456375838925</v>
      </c>
      <c r="K22" s="27">
        <f>IF(H22&gt;0,H22/E22,0)</f>
        <v>0.9868583206769364</v>
      </c>
      <c r="L22" s="28">
        <f>IF(I22&gt;0,I22/F22,0)</f>
        <v>0.9833811419160032</v>
      </c>
      <c r="M22" s="55">
        <f>'1 кв'!M22+'2 кв'!M22</f>
        <v>458042.37</v>
      </c>
      <c r="N22" s="29">
        <f>IF(I22&gt;0,M22/I22,0)</f>
        <v>319.642570777183</v>
      </c>
    </row>
    <row r="23" spans="1:14" ht="12.75">
      <c r="A23" s="23" t="s">
        <v>7</v>
      </c>
      <c r="B23" s="30"/>
      <c r="C23" s="30"/>
      <c r="D23" s="25">
        <f>'1 кв'!D23+'2 кв'!D23</f>
        <v>29.799999999999997</v>
      </c>
      <c r="E23" s="25">
        <f>'1 кв'!E23+'2 кв'!E23</f>
        <v>603.3599999999999</v>
      </c>
      <c r="F23" s="25">
        <f aca="true" t="shared" si="0" ref="F23:F43">D23+E23</f>
        <v>633.1599999999999</v>
      </c>
      <c r="G23" s="54">
        <f>'1 кв'!G23+'2 кв'!G23</f>
        <v>28.114000000000004</v>
      </c>
      <c r="H23" s="54">
        <f>'1 кв'!H23+'2 кв'!H23</f>
        <v>641.116</v>
      </c>
      <c r="I23" s="26">
        <f aca="true" t="shared" si="1" ref="I23:I43">G23+H23</f>
        <v>669.23</v>
      </c>
      <c r="J23" s="27">
        <f aca="true" t="shared" si="2" ref="J23:L44">IF(D23&gt;0,G23/D23,0)</f>
        <v>0.9434228187919466</v>
      </c>
      <c r="K23" s="27">
        <f t="shared" si="2"/>
        <v>1.0625762397242113</v>
      </c>
      <c r="L23" s="28">
        <f t="shared" si="2"/>
        <v>1.0569682228820523</v>
      </c>
      <c r="M23" s="55">
        <f>'1 кв'!M23+'2 кв'!M23</f>
        <v>147977.39</v>
      </c>
      <c r="N23" s="29">
        <f aca="true" t="shared" si="3" ref="N23:N43">IF(I23&gt;0,M23/I23,0)</f>
        <v>221.11589438608553</v>
      </c>
    </row>
    <row r="24" spans="1:14" ht="12.75">
      <c r="A24" s="23" t="s">
        <v>97</v>
      </c>
      <c r="B24" s="30"/>
      <c r="C24" s="30"/>
      <c r="D24" s="25">
        <f>'1 кв'!D24+'2 кв'!D24</f>
        <v>29.799999999999997</v>
      </c>
      <c r="E24" s="25">
        <f>'1 кв'!E24+'2 кв'!E24</f>
        <v>628.5</v>
      </c>
      <c r="F24" s="25">
        <f>D24+E24</f>
        <v>658.3</v>
      </c>
      <c r="G24" s="54">
        <f>'1 кв'!G24+'2 кв'!G24</f>
        <v>28.814</v>
      </c>
      <c r="H24" s="54">
        <f>'1 кв'!H24+'2 кв'!H24</f>
        <v>602.854</v>
      </c>
      <c r="I24" s="26">
        <f>G24+H24</f>
        <v>631.668</v>
      </c>
      <c r="J24" s="27">
        <f>IF(D24&gt;0,G24/D24,0)</f>
        <v>0.9669127516778524</v>
      </c>
      <c r="K24" s="27">
        <f>IF(E24&gt;0,H24/E24,0)</f>
        <v>0.959194908512331</v>
      </c>
      <c r="L24" s="28">
        <f>IF(F24&gt;0,I24/F24,0)</f>
        <v>0.9595442807230746</v>
      </c>
      <c r="M24" s="55">
        <f>'1 кв'!M24+'2 кв'!M24</f>
        <v>191227.39</v>
      </c>
      <c r="N24" s="29">
        <f>IF(I24&gt;0,M24/I24,0)</f>
        <v>302.73401533717083</v>
      </c>
    </row>
    <row r="25" spans="1:14" ht="12.75">
      <c r="A25" s="31" t="s">
        <v>8</v>
      </c>
      <c r="B25" s="30"/>
      <c r="C25" s="30"/>
      <c r="D25" s="25">
        <f>'1 кв'!D25+'2 кв'!D25</f>
        <v>47.68</v>
      </c>
      <c r="E25" s="25">
        <f>'1 кв'!E25+'2 кв'!E25</f>
        <v>930.18</v>
      </c>
      <c r="F25" s="25">
        <f t="shared" si="0"/>
        <v>977.8599999999999</v>
      </c>
      <c r="G25" s="54">
        <f>'1 кв'!G25+'2 кв'!G25</f>
        <v>32.838</v>
      </c>
      <c r="H25" s="54">
        <f>'1 кв'!H25+'2 кв'!H25</f>
        <v>687.5219999999999</v>
      </c>
      <c r="I25" s="26">
        <f t="shared" si="1"/>
        <v>720.3599999999999</v>
      </c>
      <c r="J25" s="27">
        <f t="shared" si="2"/>
        <v>0.6887164429530201</v>
      </c>
      <c r="K25" s="27">
        <f t="shared" si="2"/>
        <v>0.739127910726956</v>
      </c>
      <c r="L25" s="28">
        <f t="shared" si="2"/>
        <v>0.7366698709426707</v>
      </c>
      <c r="M25" s="55">
        <f>'1 кв'!M25+'2 кв'!M25</f>
        <v>160514</v>
      </c>
      <c r="N25" s="29">
        <f t="shared" si="3"/>
        <v>222.82469876173028</v>
      </c>
    </row>
    <row r="26" spans="1:14" ht="12.75">
      <c r="A26" s="31" t="s">
        <v>35</v>
      </c>
      <c r="B26" s="30"/>
      <c r="C26" s="30"/>
      <c r="D26" s="25">
        <f>'1 кв'!D26+'2 кв'!D26</f>
        <v>26.82</v>
      </c>
      <c r="E26" s="25">
        <f>'1 кв'!E26+'2 кв'!E26</f>
        <v>527.94</v>
      </c>
      <c r="F26" s="25">
        <f t="shared" si="0"/>
        <v>554.7600000000001</v>
      </c>
      <c r="G26" s="54">
        <f>'1 кв'!G26+'2 кв'!G26</f>
        <v>25.539</v>
      </c>
      <c r="H26" s="54">
        <f>'1 кв'!H26+'2 кв'!H26</f>
        <v>503.231</v>
      </c>
      <c r="I26" s="26">
        <f t="shared" si="1"/>
        <v>528.77</v>
      </c>
      <c r="J26" s="27">
        <f t="shared" si="2"/>
        <v>0.9522371364653245</v>
      </c>
      <c r="K26" s="27">
        <f t="shared" si="2"/>
        <v>0.9531973330302684</v>
      </c>
      <c r="L26" s="28">
        <f t="shared" si="2"/>
        <v>0.9531509121061358</v>
      </c>
      <c r="M26" s="55">
        <f>'1 кв'!M26+'2 кв'!M26</f>
        <v>193354.32</v>
      </c>
      <c r="N26" s="29">
        <f t="shared" si="3"/>
        <v>365.6680976606086</v>
      </c>
    </row>
    <row r="27" spans="1:14" ht="12.75">
      <c r="A27" s="31" t="s">
        <v>36</v>
      </c>
      <c r="B27" s="30"/>
      <c r="C27" s="30"/>
      <c r="D27" s="25">
        <f>'1 кв'!D27+'2 кв'!D27</f>
        <v>13.41</v>
      </c>
      <c r="E27" s="25">
        <f>'1 кв'!E27+'2 кв'!E27</f>
        <v>276.53999999999996</v>
      </c>
      <c r="F27" s="25">
        <f t="shared" si="0"/>
        <v>289.95</v>
      </c>
      <c r="G27" s="54">
        <f>'1 кв'!G27+'2 кв'!G27</f>
        <v>12.317</v>
      </c>
      <c r="H27" s="54">
        <f>'1 кв'!H27+'2 кв'!H27</f>
        <v>268.002</v>
      </c>
      <c r="I27" s="26">
        <f t="shared" si="1"/>
        <v>280.319</v>
      </c>
      <c r="J27" s="27">
        <f t="shared" si="2"/>
        <v>0.9184936614466815</v>
      </c>
      <c r="K27" s="27">
        <f t="shared" si="2"/>
        <v>0.9691256237795619</v>
      </c>
      <c r="L27" s="28">
        <f t="shared" si="2"/>
        <v>0.9667839282634938</v>
      </c>
      <c r="M27" s="55">
        <f>'1 кв'!M27+'2 кв'!M27</f>
        <v>39498.119999999995</v>
      </c>
      <c r="N27" s="29">
        <f t="shared" si="3"/>
        <v>140.90418416161586</v>
      </c>
    </row>
    <row r="28" spans="1:14" ht="12.75">
      <c r="A28" s="32" t="s">
        <v>9</v>
      </c>
      <c r="B28" s="30"/>
      <c r="C28" s="30"/>
      <c r="D28" s="25">
        <f>'1 кв'!D28+'2 кв'!D28</f>
        <v>581.0999999999999</v>
      </c>
      <c r="E28" s="25">
        <f>'1 кв'!E28+'2 кв'!E28</f>
        <v>11313</v>
      </c>
      <c r="F28" s="25">
        <f t="shared" si="0"/>
        <v>11894.1</v>
      </c>
      <c r="G28" s="54">
        <f>'1 кв'!G28+'2 кв'!G28</f>
        <v>577.349</v>
      </c>
      <c r="H28" s="54">
        <f>'1 кв'!H28+'2 кв'!H28</f>
        <v>11385.627</v>
      </c>
      <c r="I28" s="26">
        <f t="shared" si="1"/>
        <v>11962.976</v>
      </c>
      <c r="J28" s="27">
        <f t="shared" si="2"/>
        <v>0.9935450008604373</v>
      </c>
      <c r="K28" s="27">
        <f t="shared" si="2"/>
        <v>1.0064197825510475</v>
      </c>
      <c r="L28" s="28">
        <f t="shared" si="2"/>
        <v>1.0057907702138036</v>
      </c>
      <c r="M28" s="55">
        <f>'1 кв'!M28+'2 кв'!M28</f>
        <v>855264.1799999999</v>
      </c>
      <c r="N28" s="29">
        <f t="shared" si="3"/>
        <v>71.4925934817557</v>
      </c>
    </row>
    <row r="29" spans="1:14" ht="12.75">
      <c r="A29" s="31" t="s">
        <v>10</v>
      </c>
      <c r="B29" s="30"/>
      <c r="C29" s="30"/>
      <c r="D29" s="25">
        <f>'1 кв'!D29+'2 кв'!D29</f>
        <v>44.7</v>
      </c>
      <c r="E29" s="25">
        <f>'1 кв'!E29+'2 кв'!E29</f>
        <v>1005.5999999999999</v>
      </c>
      <c r="F29" s="25">
        <f t="shared" si="0"/>
        <v>1050.3</v>
      </c>
      <c r="G29" s="54">
        <f>'1 кв'!G29+'2 кв'!G29</f>
        <v>43.115</v>
      </c>
      <c r="H29" s="54">
        <f>'1 кв'!H29+'2 кв'!H29</f>
        <v>941.885</v>
      </c>
      <c r="I29" s="26">
        <f t="shared" si="1"/>
        <v>985</v>
      </c>
      <c r="J29" s="27">
        <f t="shared" si="2"/>
        <v>0.9645413870246085</v>
      </c>
      <c r="K29" s="27">
        <f t="shared" si="2"/>
        <v>0.9366398170246619</v>
      </c>
      <c r="L29" s="28">
        <f t="shared" si="2"/>
        <v>0.9378272874416834</v>
      </c>
      <c r="M29" s="55">
        <f>'1 кв'!M29+'2 кв'!M29</f>
        <v>180546</v>
      </c>
      <c r="N29" s="29">
        <f t="shared" si="3"/>
        <v>183.29543147208122</v>
      </c>
    </row>
    <row r="30" spans="1:14" ht="12.75">
      <c r="A30" s="31" t="s">
        <v>11</v>
      </c>
      <c r="B30" s="30"/>
      <c r="C30" s="30"/>
      <c r="D30" s="25">
        <f>'1 кв'!D30+'2 кв'!D30</f>
        <v>13.41</v>
      </c>
      <c r="E30" s="25">
        <f>'1 кв'!E30+'2 кв'!E30</f>
        <v>276.53999999999996</v>
      </c>
      <c r="F30" s="25">
        <f t="shared" si="0"/>
        <v>289.95</v>
      </c>
      <c r="G30" s="54">
        <f>'1 кв'!G30+'2 кв'!G30</f>
        <v>12.372</v>
      </c>
      <c r="H30" s="54">
        <f>'1 кв'!H30+'2 кв'!H30</f>
        <v>281.77</v>
      </c>
      <c r="I30" s="26">
        <f t="shared" si="1"/>
        <v>294.142</v>
      </c>
      <c r="J30" s="27">
        <f t="shared" si="2"/>
        <v>0.9225950782997763</v>
      </c>
      <c r="K30" s="27">
        <f t="shared" si="2"/>
        <v>1.0189122730888842</v>
      </c>
      <c r="L30" s="28">
        <f t="shared" si="2"/>
        <v>1.014457665114675</v>
      </c>
      <c r="M30" s="55">
        <f>'1 кв'!M30+'2 кв'!M30</f>
        <v>52619.78999999999</v>
      </c>
      <c r="N30" s="29">
        <f t="shared" si="3"/>
        <v>178.89247370317736</v>
      </c>
    </row>
    <row r="31" spans="1:14" ht="12.75">
      <c r="A31" s="31" t="s">
        <v>12</v>
      </c>
      <c r="B31" s="30"/>
      <c r="C31" s="30"/>
      <c r="D31" s="25">
        <f>'1 кв'!D31+'2 кв'!D31</f>
        <v>5.96</v>
      </c>
      <c r="E31" s="25">
        <f>'1 кв'!E31+'2 кв'!E31</f>
        <v>150.83999999999997</v>
      </c>
      <c r="F31" s="25">
        <f t="shared" si="0"/>
        <v>156.79999999999998</v>
      </c>
      <c r="G31" s="54">
        <f>'1 кв'!G31+'2 кв'!G31</f>
        <v>6.232</v>
      </c>
      <c r="H31" s="54">
        <f>'1 кв'!H31+'2 кв'!H31</f>
        <v>145.176</v>
      </c>
      <c r="I31" s="26">
        <f t="shared" si="1"/>
        <v>151.408</v>
      </c>
      <c r="J31" s="27">
        <f t="shared" si="2"/>
        <v>1.0456375838926175</v>
      </c>
      <c r="K31" s="27">
        <f t="shared" si="2"/>
        <v>0.9624502784407319</v>
      </c>
      <c r="L31" s="28">
        <f t="shared" si="2"/>
        <v>0.9656122448979592</v>
      </c>
      <c r="M31" s="55">
        <f>'1 кв'!M31+'2 кв'!M31</f>
        <v>56081.469999999994</v>
      </c>
      <c r="N31" s="29">
        <f t="shared" si="3"/>
        <v>370.3996486315122</v>
      </c>
    </row>
    <row r="32" spans="1:14" ht="12.75">
      <c r="A32" s="31" t="s">
        <v>13</v>
      </c>
      <c r="B32" s="30"/>
      <c r="C32" s="30"/>
      <c r="D32" s="25">
        <f>'1 кв'!D32+'2 кв'!D32</f>
        <v>1490</v>
      </c>
      <c r="E32" s="25">
        <f>'1 кв'!E32+'2 кв'!E32</f>
        <v>25140</v>
      </c>
      <c r="F32" s="25">
        <f t="shared" si="0"/>
        <v>26630</v>
      </c>
      <c r="G32" s="54">
        <f>'1 кв'!G32+'2 кв'!G32</f>
        <v>1405.3</v>
      </c>
      <c r="H32" s="54">
        <f>'1 кв'!H32+'2 кв'!H32</f>
        <v>25022.6</v>
      </c>
      <c r="I32" s="26">
        <f t="shared" si="1"/>
        <v>26427.899999999998</v>
      </c>
      <c r="J32" s="27">
        <f t="shared" si="2"/>
        <v>0.9431543624161074</v>
      </c>
      <c r="K32" s="27">
        <f t="shared" si="2"/>
        <v>0.9953301511535401</v>
      </c>
      <c r="L32" s="28">
        <f t="shared" si="2"/>
        <v>0.9924108148704468</v>
      </c>
      <c r="M32" s="55">
        <f>'1 кв'!M32+'2 кв'!M32</f>
        <v>153167.22</v>
      </c>
      <c r="N32" s="29">
        <f t="shared" si="3"/>
        <v>5.795663673617654</v>
      </c>
    </row>
    <row r="33" spans="1:14" ht="12.75">
      <c r="A33" s="31" t="s">
        <v>14</v>
      </c>
      <c r="B33" s="30"/>
      <c r="C33" s="30"/>
      <c r="D33" s="25">
        <f>'1 кв'!D33+'2 кв'!D33</f>
        <v>37.25</v>
      </c>
      <c r="E33" s="25">
        <f>'1 кв'!E33+'2 кв'!E33</f>
        <v>729.06</v>
      </c>
      <c r="F33" s="25">
        <f t="shared" si="0"/>
        <v>766.31</v>
      </c>
      <c r="G33" s="54">
        <f>'1 кв'!G33+'2 кв'!G33</f>
        <v>36.126999999999995</v>
      </c>
      <c r="H33" s="54">
        <f>'1 кв'!H33+'2 кв'!H33</f>
        <v>694.053</v>
      </c>
      <c r="I33" s="26">
        <f t="shared" si="1"/>
        <v>730.18</v>
      </c>
      <c r="J33" s="27">
        <f t="shared" si="2"/>
        <v>0.9698523489932884</v>
      </c>
      <c r="K33" s="27">
        <f t="shared" si="2"/>
        <v>0.9519833758538393</v>
      </c>
      <c r="L33" s="28">
        <f t="shared" si="2"/>
        <v>0.9528519789641268</v>
      </c>
      <c r="M33" s="55">
        <f>'1 кв'!M33+'2 кв'!M33</f>
        <v>24917.170000000002</v>
      </c>
      <c r="N33" s="29">
        <f t="shared" si="3"/>
        <v>34.12469528061575</v>
      </c>
    </row>
    <row r="34" spans="1:14" ht="12.75">
      <c r="A34" s="31" t="s">
        <v>15</v>
      </c>
      <c r="B34" s="30"/>
      <c r="C34" s="30"/>
      <c r="D34" s="25">
        <f>'1 кв'!D34+'2 кв'!D34</f>
        <v>44.7</v>
      </c>
      <c r="E34" s="25">
        <f>'1 кв'!E34+'2 кв'!E34</f>
        <v>1081.02</v>
      </c>
      <c r="F34" s="25">
        <f t="shared" si="0"/>
        <v>1125.72</v>
      </c>
      <c r="G34" s="54">
        <f>'1 кв'!G34+'2 кв'!G34</f>
        <v>47.666</v>
      </c>
      <c r="H34" s="54">
        <f>'1 кв'!H34+'2 кв'!H34</f>
        <v>1042.453</v>
      </c>
      <c r="I34" s="26">
        <f t="shared" si="1"/>
        <v>1090.119</v>
      </c>
      <c r="J34" s="27">
        <f t="shared" si="2"/>
        <v>1.0663534675615212</v>
      </c>
      <c r="K34" s="27">
        <f t="shared" si="2"/>
        <v>0.9643235092782743</v>
      </c>
      <c r="L34" s="28">
        <f t="shared" si="2"/>
        <v>0.9683749067263617</v>
      </c>
      <c r="M34" s="55">
        <f>'1 кв'!M34+'2 кв'!M34</f>
        <v>60337.25</v>
      </c>
      <c r="N34" s="29">
        <f t="shared" si="3"/>
        <v>55.34923251498231</v>
      </c>
    </row>
    <row r="35" spans="1:14" ht="12.75">
      <c r="A35" s="31" t="s">
        <v>16</v>
      </c>
      <c r="B35" s="30"/>
      <c r="C35" s="30"/>
      <c r="D35" s="25">
        <f>'1 кв'!D35+'2 кв'!D35</f>
        <v>11.92</v>
      </c>
      <c r="E35" s="25">
        <f>'1 кв'!E35+'2 кв'!E35</f>
        <v>301.67999999999995</v>
      </c>
      <c r="F35" s="25">
        <f t="shared" si="0"/>
        <v>313.59999999999997</v>
      </c>
      <c r="G35" s="54">
        <f>'1 кв'!G35+'2 кв'!G35</f>
        <v>12.2</v>
      </c>
      <c r="H35" s="54">
        <f>'1 кв'!H35+'2 кв'!H35</f>
        <v>272.248</v>
      </c>
      <c r="I35" s="26">
        <f t="shared" si="1"/>
        <v>284.448</v>
      </c>
      <c r="J35" s="27">
        <f t="shared" si="2"/>
        <v>1.023489932885906</v>
      </c>
      <c r="K35" s="27">
        <f t="shared" si="2"/>
        <v>0.9024396711747549</v>
      </c>
      <c r="L35" s="28">
        <f t="shared" si="2"/>
        <v>0.9070408163265307</v>
      </c>
      <c r="M35" s="55">
        <f>'1 кв'!M35+'2 кв'!M35</f>
        <v>12150.55</v>
      </c>
      <c r="N35" s="29">
        <f t="shared" si="3"/>
        <v>42.71624339070762</v>
      </c>
    </row>
    <row r="36" spans="1:14" ht="12.75">
      <c r="A36" s="31" t="s">
        <v>17</v>
      </c>
      <c r="B36" s="30"/>
      <c r="C36" s="30"/>
      <c r="D36" s="25">
        <f>'1 кв'!D36+'2 кв'!D36</f>
        <v>37.25</v>
      </c>
      <c r="E36" s="25">
        <f>'1 кв'!E36+'2 кв'!E36</f>
        <v>754.2</v>
      </c>
      <c r="F36" s="25">
        <f t="shared" si="0"/>
        <v>791.45</v>
      </c>
      <c r="G36" s="54">
        <f>'1 кв'!G36+'2 кв'!G36</f>
        <v>36.512</v>
      </c>
      <c r="H36" s="54">
        <f>'1 кв'!H36+'2 кв'!H36</f>
        <v>749.214</v>
      </c>
      <c r="I36" s="26">
        <f t="shared" si="1"/>
        <v>785.7260000000001</v>
      </c>
      <c r="J36" s="27">
        <f t="shared" si="2"/>
        <v>0.9801879194630873</v>
      </c>
      <c r="K36" s="27">
        <f t="shared" si="2"/>
        <v>0.9933890214797136</v>
      </c>
      <c r="L36" s="28">
        <f t="shared" si="2"/>
        <v>0.9927677048455368</v>
      </c>
      <c r="M36" s="55">
        <f>'1 кв'!M36+'2 кв'!M36</f>
        <v>55299.62</v>
      </c>
      <c r="N36" s="29">
        <f t="shared" si="3"/>
        <v>70.3802852393837</v>
      </c>
    </row>
    <row r="37" spans="1:14" ht="12.75">
      <c r="A37" s="31" t="s">
        <v>18</v>
      </c>
      <c r="B37" s="30"/>
      <c r="C37" s="30"/>
      <c r="D37" s="25">
        <f>'1 кв'!D37+'2 кв'!D37</f>
        <v>17.880000000000003</v>
      </c>
      <c r="E37" s="25">
        <f>'1 кв'!E37+'2 кв'!E37</f>
        <v>502.79999999999995</v>
      </c>
      <c r="F37" s="25">
        <f t="shared" si="0"/>
        <v>520.68</v>
      </c>
      <c r="G37" s="54">
        <f>'1 кв'!G37+'2 кв'!G37</f>
        <v>15.579999999999998</v>
      </c>
      <c r="H37" s="54">
        <f>'1 кв'!H37+'2 кв'!H37</f>
        <v>469.678</v>
      </c>
      <c r="I37" s="26">
        <f t="shared" si="1"/>
        <v>485.258</v>
      </c>
      <c r="J37" s="27">
        <f t="shared" si="2"/>
        <v>0.8713646532438477</v>
      </c>
      <c r="K37" s="27">
        <f t="shared" si="2"/>
        <v>0.9341249005568816</v>
      </c>
      <c r="L37" s="28">
        <f t="shared" si="2"/>
        <v>0.9319697318890682</v>
      </c>
      <c r="M37" s="55">
        <f>'1 кв'!M37+'2 кв'!M37</f>
        <v>50495.450000000004</v>
      </c>
      <c r="N37" s="29">
        <f t="shared" si="3"/>
        <v>104.05897481339825</v>
      </c>
    </row>
    <row r="38" spans="1:14" ht="12.75">
      <c r="A38" s="31" t="s">
        <v>19</v>
      </c>
      <c r="B38" s="30"/>
      <c r="C38" s="30"/>
      <c r="D38" s="25">
        <f>'1 кв'!D38+'2 кв'!D38</f>
        <v>13.41</v>
      </c>
      <c r="E38" s="25">
        <f>'1 кв'!E38+'2 кв'!E38</f>
        <v>276.53999999999996</v>
      </c>
      <c r="F38" s="25">
        <f t="shared" si="0"/>
        <v>289.95</v>
      </c>
      <c r="G38" s="54">
        <f>'1 кв'!G38+'2 кв'!G38</f>
        <v>13.819</v>
      </c>
      <c r="H38" s="54">
        <f>'1 кв'!H38+'2 кв'!H38</f>
        <v>251.607</v>
      </c>
      <c r="I38" s="26">
        <f t="shared" si="1"/>
        <v>265.426</v>
      </c>
      <c r="J38" s="27">
        <f t="shared" si="2"/>
        <v>1.0304996271439224</v>
      </c>
      <c r="K38" s="27">
        <f t="shared" si="2"/>
        <v>0.9098394445649817</v>
      </c>
      <c r="L38" s="28">
        <f t="shared" si="2"/>
        <v>0.9154198999827556</v>
      </c>
      <c r="M38" s="55">
        <f>'1 кв'!M38+'2 кв'!M38</f>
        <v>39188.119999999995</v>
      </c>
      <c r="N38" s="29">
        <f t="shared" si="3"/>
        <v>147.64235606157646</v>
      </c>
    </row>
    <row r="39" spans="1:14" ht="12.75">
      <c r="A39" s="31" t="s">
        <v>20</v>
      </c>
      <c r="B39" s="30"/>
      <c r="C39" s="30"/>
      <c r="D39" s="25">
        <f>'1 кв'!D39+'2 кв'!D39</f>
        <v>141.55</v>
      </c>
      <c r="E39" s="25">
        <f>'1 кв'!E39+'2 кв'!E39</f>
        <v>2514</v>
      </c>
      <c r="F39" s="25">
        <f t="shared" si="0"/>
        <v>2655.55</v>
      </c>
      <c r="G39" s="54">
        <f>'1 кв'!G39+'2 кв'!G39</f>
        <v>125.881</v>
      </c>
      <c r="H39" s="54">
        <f>'1 кв'!H39+'2 кв'!H39</f>
        <v>2362.0389999999998</v>
      </c>
      <c r="I39" s="26">
        <f t="shared" si="1"/>
        <v>2487.9199999999996</v>
      </c>
      <c r="J39" s="27">
        <f t="shared" si="2"/>
        <v>0.8893041328152596</v>
      </c>
      <c r="K39" s="27">
        <f t="shared" si="2"/>
        <v>0.9395540970564836</v>
      </c>
      <c r="L39" s="28">
        <f t="shared" si="2"/>
        <v>0.9368756001581591</v>
      </c>
      <c r="M39" s="55">
        <f>'1 кв'!M39+'2 кв'!M39</f>
        <v>200466.90999999997</v>
      </c>
      <c r="N39" s="29">
        <f t="shared" si="3"/>
        <v>80.57610775266086</v>
      </c>
    </row>
    <row r="40" spans="1:14" ht="12.75">
      <c r="A40" s="31" t="s">
        <v>21</v>
      </c>
      <c r="B40" s="30"/>
      <c r="C40" s="30"/>
      <c r="D40" s="25">
        <f>'1 кв'!D40+'2 кв'!D40</f>
        <v>149</v>
      </c>
      <c r="E40" s="25">
        <f>'1 кв'!E40+'2 кв'!E40</f>
        <v>2514</v>
      </c>
      <c r="F40" s="25">
        <f t="shared" si="0"/>
        <v>2663</v>
      </c>
      <c r="G40" s="54">
        <f>'1 кв'!G40+'2 кв'!G40</f>
        <v>150.60000000000002</v>
      </c>
      <c r="H40" s="54">
        <f>'1 кв'!H40+'2 кв'!H40</f>
        <v>2536.8</v>
      </c>
      <c r="I40" s="26">
        <f t="shared" si="1"/>
        <v>2687.4</v>
      </c>
      <c r="J40" s="27">
        <f t="shared" si="2"/>
        <v>1.0107382550335573</v>
      </c>
      <c r="K40" s="27">
        <f t="shared" si="2"/>
        <v>1.0090692124105012</v>
      </c>
      <c r="L40" s="28">
        <f t="shared" si="2"/>
        <v>1.009162598573038</v>
      </c>
      <c r="M40" s="55">
        <f>'1 кв'!M40+'2 кв'!M40</f>
        <v>96661.12</v>
      </c>
      <c r="N40" s="29">
        <f t="shared" si="3"/>
        <v>35.968266726203765</v>
      </c>
    </row>
    <row r="41" spans="1:14" ht="12.75">
      <c r="A41" s="31" t="s">
        <v>22</v>
      </c>
      <c r="B41" s="30"/>
      <c r="C41" s="30"/>
      <c r="D41" s="25">
        <f>'1 кв'!D41+'2 кв'!D41</f>
        <v>178.8</v>
      </c>
      <c r="E41" s="25">
        <f>'1 кв'!E41+'2 кв'!E41</f>
        <v>3519.6000000000004</v>
      </c>
      <c r="F41" s="25">
        <f t="shared" si="0"/>
        <v>3698.4000000000005</v>
      </c>
      <c r="G41" s="54">
        <f>'1 кв'!G41+'2 кв'!G41</f>
        <v>121.44800000000001</v>
      </c>
      <c r="H41" s="54">
        <f>'1 кв'!H41+'2 кв'!H41</f>
        <v>2712.657</v>
      </c>
      <c r="I41" s="26">
        <f t="shared" si="1"/>
        <v>2834.105</v>
      </c>
      <c r="J41" s="27">
        <f t="shared" si="2"/>
        <v>0.6792393736017897</v>
      </c>
      <c r="K41" s="27">
        <f t="shared" si="2"/>
        <v>0.7707287759972724</v>
      </c>
      <c r="L41" s="28">
        <f t="shared" si="2"/>
        <v>0.7663056997620592</v>
      </c>
      <c r="M41" s="55">
        <f>'1 кв'!M41+'2 кв'!M41</f>
        <v>158575.78999999998</v>
      </c>
      <c r="N41" s="29">
        <f t="shared" si="3"/>
        <v>55.95268700348081</v>
      </c>
    </row>
    <row r="42" spans="1:14" ht="12.75">
      <c r="A42" s="31" t="s">
        <v>23</v>
      </c>
      <c r="B42" s="30"/>
      <c r="C42" s="30"/>
      <c r="D42" s="25">
        <f>'1 кв'!D42+'2 кв'!D42</f>
        <v>268.2</v>
      </c>
      <c r="E42" s="25">
        <f>'1 кв'!E42+'2 кв'!E42</f>
        <v>5530.8</v>
      </c>
      <c r="F42" s="25">
        <f t="shared" si="0"/>
        <v>5799</v>
      </c>
      <c r="G42" s="54">
        <f>'1 кв'!G42+'2 кв'!G42</f>
        <v>242.078</v>
      </c>
      <c r="H42" s="54">
        <f>'1 кв'!H42+'2 кв'!H42</f>
        <v>5258.5380000000005</v>
      </c>
      <c r="I42" s="26">
        <f t="shared" si="1"/>
        <v>5500.616000000001</v>
      </c>
      <c r="J42" s="27">
        <f t="shared" si="2"/>
        <v>0.9026025354213274</v>
      </c>
      <c r="K42" s="27">
        <f t="shared" si="2"/>
        <v>0.9507734866565416</v>
      </c>
      <c r="L42" s="28">
        <f t="shared" si="2"/>
        <v>0.9485456113122954</v>
      </c>
      <c r="M42" s="55">
        <f>'1 кв'!M42+'2 кв'!M42</f>
        <v>403976.05000000005</v>
      </c>
      <c r="N42" s="29">
        <f t="shared" si="3"/>
        <v>73.4419654089651</v>
      </c>
    </row>
    <row r="43" spans="1:14" ht="12.75">
      <c r="A43" s="31" t="s">
        <v>24</v>
      </c>
      <c r="B43" s="30"/>
      <c r="C43" s="30"/>
      <c r="D43" s="25">
        <f>'1 кв'!D43+'2 кв'!D43</f>
        <v>59.599999999999994</v>
      </c>
      <c r="E43" s="25">
        <f>'1 кв'!E43+'2 кв'!E43</f>
        <v>1257</v>
      </c>
      <c r="F43" s="25">
        <f t="shared" si="0"/>
        <v>1316.6</v>
      </c>
      <c r="G43" s="54">
        <f>'1 кв'!G43+'2 кв'!G43</f>
        <v>60.239999999999995</v>
      </c>
      <c r="H43" s="54">
        <f>'1 кв'!H43+'2 кв'!H43</f>
        <v>1268.8400000000001</v>
      </c>
      <c r="I43" s="26">
        <f t="shared" si="1"/>
        <v>1329.0800000000002</v>
      </c>
      <c r="J43" s="27">
        <f t="shared" si="2"/>
        <v>1.010738255033557</v>
      </c>
      <c r="K43" s="27">
        <f t="shared" si="2"/>
        <v>1.0094192521877488</v>
      </c>
      <c r="L43" s="28">
        <f t="shared" si="2"/>
        <v>1.0094789609600487</v>
      </c>
      <c r="M43" s="55">
        <f>'1 кв'!M43+'2 кв'!M43</f>
        <v>83141.7</v>
      </c>
      <c r="N43" s="29">
        <f t="shared" si="3"/>
        <v>62.555828091612234</v>
      </c>
    </row>
    <row r="44" spans="1:14" ht="12.75">
      <c r="A44" s="32" t="s">
        <v>25</v>
      </c>
      <c r="B44" s="30"/>
      <c r="C44" s="30"/>
      <c r="D44" s="25">
        <f>'1 кв'!D44+'2 кв'!D44</f>
        <v>89.4</v>
      </c>
      <c r="E44" s="25">
        <f>'1 кв'!E44+'2 кв'!E44</f>
        <v>2011.1999999999998</v>
      </c>
      <c r="F44" s="25">
        <f>D44+E44</f>
        <v>2100.6</v>
      </c>
      <c r="G44" s="54">
        <f>'1 кв'!G44+'2 кв'!G44</f>
        <v>90.56899999999999</v>
      </c>
      <c r="H44" s="54">
        <f>'1 кв'!H44+'2 кв'!H44</f>
        <v>2032.431</v>
      </c>
      <c r="I44" s="26">
        <f>G44+H44</f>
        <v>2123</v>
      </c>
      <c r="J44" s="27">
        <f t="shared" si="2"/>
        <v>1.0130760626398208</v>
      </c>
      <c r="K44" s="27">
        <f t="shared" si="2"/>
        <v>1.0105563842482101</v>
      </c>
      <c r="L44" s="28">
        <f t="shared" si="2"/>
        <v>1.0106636199181187</v>
      </c>
      <c r="M44" s="55">
        <f>'1 кв'!M44+'2 кв'!M44</f>
        <v>154944</v>
      </c>
      <c r="N44" s="29">
        <f>IF(I44&gt;0,M44/I44,0)</f>
        <v>72.98351389543099</v>
      </c>
    </row>
    <row r="45" spans="1:14" s="20" customFormat="1" ht="12.75">
      <c r="A45" s="44" t="s">
        <v>54</v>
      </c>
      <c r="B45" s="45"/>
      <c r="C45" s="45"/>
      <c r="D45" s="46">
        <f>SUM(D22:D44)</f>
        <v>3406.14</v>
      </c>
      <c r="E45" s="46">
        <f>SUM(E22:E44)</f>
        <v>63227.09999999999</v>
      </c>
      <c r="F45" s="46">
        <f>D45+E45</f>
        <v>66633.23999999999</v>
      </c>
      <c r="G45" s="54">
        <f>'1 кв'!G45+'2 кв'!G45</f>
        <v>3193.1639999999998</v>
      </c>
      <c r="H45" s="54">
        <f>'1 кв'!H45+'2 кв'!H45</f>
        <v>61494.87</v>
      </c>
      <c r="I45" s="47">
        <f>G45+H45</f>
        <v>64688.034</v>
      </c>
      <c r="J45" s="59">
        <f>IF(G45&gt;0,G45/D45,0)</f>
        <v>0.9374729165565713</v>
      </c>
      <c r="K45" s="59">
        <f>IF(E45&gt;0,H45/E45,0)</f>
        <v>0.9726030452132078</v>
      </c>
      <c r="L45" s="59">
        <f>IF(F45&gt;0,I45/F45,0)</f>
        <v>0.9708072727665653</v>
      </c>
      <c r="M45" s="55">
        <f>'1 кв'!M45+'2 кв'!M45</f>
        <v>3828445.9800000004</v>
      </c>
      <c r="N45" s="60"/>
    </row>
    <row r="46" ht="13.5" hidden="1" thickBot="1"/>
    <row r="47" spans="1:14" s="37" customFormat="1" ht="21" customHeight="1" hidden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134.1</v>
      </c>
      <c r="E47" s="35">
        <f t="shared" si="4"/>
        <v>2614.56</v>
      </c>
      <c r="F47" s="35">
        <f t="shared" si="4"/>
        <v>2748.66</v>
      </c>
      <c r="G47" s="35">
        <f t="shared" si="4"/>
        <v>125.382</v>
      </c>
      <c r="H47" s="35">
        <f t="shared" si="4"/>
        <v>2608.499</v>
      </c>
      <c r="I47" s="35">
        <f t="shared" si="4"/>
        <v>2733.881</v>
      </c>
      <c r="J47" s="61">
        <f>IF(G47=0,0,G47/D47)</f>
        <v>0.9349888143176734</v>
      </c>
      <c r="K47" s="61">
        <f>IF(H47=0,0,H47/E47)</f>
        <v>0.997681827917508</v>
      </c>
      <c r="L47" s="61">
        <f>IF(I47&gt;0,I47/F47,0)</f>
        <v>0.9946231982129474</v>
      </c>
      <c r="M47" s="58">
        <f>SUM(M22:M24)</f>
        <v>797247.15</v>
      </c>
      <c r="N47" s="36">
        <f>IF(M47=0,0,M47/I47)</f>
        <v>291.6173564248042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  <mergeCell ref="M20:M21"/>
    <mergeCell ref="E2:G2"/>
    <mergeCell ref="A15:B15"/>
    <mergeCell ref="L15:M15"/>
    <mergeCell ref="C8:C10"/>
    <mergeCell ref="D8:F10"/>
    <mergeCell ref="A11:B11"/>
    <mergeCell ref="L13:N13"/>
    <mergeCell ref="L14:M14"/>
  </mergeCells>
  <printOptions horizontalCentered="1"/>
  <pageMargins left="0.31496062992125984" right="0.31496062992125984" top="0.9448818897637796" bottom="0.35433070866141736" header="0" footer="0"/>
  <pageSetup fitToHeight="1" fitToWidth="1"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2.75390625" style="2" customWidth="1"/>
    <col min="2" max="2" width="13.875" style="2" customWidth="1"/>
    <col min="3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76" t="s">
        <v>92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69" t="s">
        <v>55</v>
      </c>
      <c r="F2" s="169"/>
      <c r="G2" s="169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40</v>
      </c>
    </row>
    <row r="5" spans="1:2" ht="12.75">
      <c r="A5" s="5" t="s">
        <v>28</v>
      </c>
      <c r="B5" s="140">
        <f>B6+B7</f>
        <v>0</v>
      </c>
    </row>
    <row r="6" spans="1:2" ht="12.75">
      <c r="A6" s="6" t="s">
        <v>27</v>
      </c>
      <c r="B6" s="141">
        <f>июль!B6+авг!B6+сент!B6</f>
        <v>0</v>
      </c>
    </row>
    <row r="7" spans="1:2" ht="13.5" thickBot="1">
      <c r="A7" s="7" t="s">
        <v>29</v>
      </c>
      <c r="B7" s="143">
        <f>июль!B7+авг!B7+сент!B7</f>
        <v>0</v>
      </c>
    </row>
    <row r="8" spans="1:8" ht="12.75">
      <c r="A8" s="8" t="s">
        <v>31</v>
      </c>
      <c r="B8" s="142">
        <f>июль!B8+авг!B8+сент!B8</f>
        <v>0</v>
      </c>
      <c r="C8" s="170"/>
      <c r="D8" s="174"/>
      <c r="E8" s="169"/>
      <c r="F8" s="169"/>
      <c r="H8" s="113"/>
    </row>
    <row r="9" spans="1:6" ht="12.75">
      <c r="A9" s="9" t="s">
        <v>32</v>
      </c>
      <c r="B9" s="129">
        <f>июль!B9+авг!B9+сент!B9</f>
        <v>0</v>
      </c>
      <c r="C9" s="170"/>
      <c r="D9" s="174"/>
      <c r="E9" s="169"/>
      <c r="F9" s="169"/>
    </row>
    <row r="10" spans="1:6" ht="13.5" thickBot="1">
      <c r="A10" s="11" t="s">
        <v>33</v>
      </c>
      <c r="B10" s="130">
        <f>B8-B9</f>
        <v>0</v>
      </c>
      <c r="C10" s="170"/>
      <c r="D10" s="174"/>
      <c r="E10" s="169"/>
      <c r="F10" s="169"/>
    </row>
    <row r="11" spans="1:3" ht="12.75">
      <c r="A11" s="171" t="s">
        <v>40</v>
      </c>
      <c r="B11" s="171"/>
      <c r="C11" s="12"/>
    </row>
    <row r="12" spans="1:3" ht="12.75">
      <c r="A12" s="3" t="s">
        <v>34</v>
      </c>
      <c r="B12" s="13">
        <v>121.5</v>
      </c>
      <c r="C12" s="12"/>
    </row>
    <row r="13" spans="1:14" ht="12.75" customHeight="1">
      <c r="A13" s="3" t="s">
        <v>2</v>
      </c>
      <c r="B13" s="131">
        <f>IF(M45&gt;0,B8/B5,0)</f>
        <v>0</v>
      </c>
      <c r="C13" s="12"/>
      <c r="L13" s="179" t="s">
        <v>49</v>
      </c>
      <c r="M13" s="179"/>
      <c r="N13" s="179"/>
    </row>
    <row r="14" spans="1:14" ht="12.75">
      <c r="A14" s="14" t="s">
        <v>3</v>
      </c>
      <c r="B14" s="15">
        <f>B13/B12</f>
        <v>0</v>
      </c>
      <c r="E14" s="42"/>
      <c r="L14" s="175" t="s">
        <v>50</v>
      </c>
      <c r="M14" s="175"/>
      <c r="N14" s="41">
        <v>2</v>
      </c>
    </row>
    <row r="15" spans="1:14" ht="12.75">
      <c r="A15" s="168" t="s">
        <v>41</v>
      </c>
      <c r="B15" s="168"/>
      <c r="C15" s="12"/>
      <c r="E15" s="43"/>
      <c r="L15" s="175" t="s">
        <v>53</v>
      </c>
      <c r="M15" s="175"/>
      <c r="N15" s="41">
        <v>1.25</v>
      </c>
    </row>
    <row r="16" spans="1:14" ht="12.75">
      <c r="A16" s="3" t="s">
        <v>42</v>
      </c>
      <c r="B16" s="16">
        <f>J45</f>
        <v>0</v>
      </c>
      <c r="C16" s="12"/>
      <c r="L16" s="175" t="s">
        <v>52</v>
      </c>
      <c r="M16" s="175"/>
      <c r="N16" s="41">
        <v>2.63</v>
      </c>
    </row>
    <row r="17" spans="1:14" ht="13.5" thickBot="1">
      <c r="A17" s="3" t="s">
        <v>43</v>
      </c>
      <c r="B17" s="17">
        <f>K45</f>
        <v>0</v>
      </c>
      <c r="C17" s="12"/>
      <c r="L17" s="175" t="s">
        <v>51</v>
      </c>
      <c r="M17" s="175"/>
      <c r="N17" s="41">
        <v>8.33</v>
      </c>
    </row>
    <row r="18" spans="1:3" ht="18.75" thickBot="1">
      <c r="A18" s="18" t="s">
        <v>44</v>
      </c>
      <c r="B18" s="19">
        <f>L45</f>
        <v>0</v>
      </c>
      <c r="C18" s="12"/>
    </row>
    <row r="19" spans="1:14" ht="18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39" customHeight="1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4" ht="12.75">
      <c r="A22" s="23" t="s">
        <v>6</v>
      </c>
      <c r="B22" s="30"/>
      <c r="C22" s="30"/>
      <c r="D22" s="25">
        <f>июль!D22+авг!D22+сент!D22</f>
        <v>0</v>
      </c>
      <c r="E22" s="25">
        <f>июль!E22+авг!E22+сент!E22</f>
        <v>0</v>
      </c>
      <c r="F22" s="25">
        <f>D22+E22</f>
        <v>0</v>
      </c>
      <c r="G22" s="54">
        <f>июль!G22+авг!G22+сент!G22</f>
        <v>0</v>
      </c>
      <c r="H22" s="54">
        <f>июль!H22+авг!H22+сент!H22</f>
        <v>0</v>
      </c>
      <c r="I22" s="26">
        <f>G22+H22</f>
        <v>0</v>
      </c>
      <c r="J22" s="27">
        <f>IF(G22&gt;0,G22/D22,0)</f>
        <v>0</v>
      </c>
      <c r="K22" s="27">
        <f>IF(H22&gt;0,H22/E22,0)</f>
        <v>0</v>
      </c>
      <c r="L22" s="28">
        <f>IF(I22&gt;0,I22/F22,0)</f>
        <v>0</v>
      </c>
      <c r="M22" s="55">
        <f>июль!M22+авг!M22+сент!M22</f>
        <v>0</v>
      </c>
      <c r="N22" s="29">
        <f>IF(I22&gt;0,M22/I22,0)</f>
        <v>0</v>
      </c>
    </row>
    <row r="23" spans="1:14" ht="12.75">
      <c r="A23" s="23" t="s">
        <v>7</v>
      </c>
      <c r="B23" s="30"/>
      <c r="C23" s="30"/>
      <c r="D23" s="25">
        <f>июль!D23+авг!D23+сент!D23</f>
        <v>0</v>
      </c>
      <c r="E23" s="25">
        <f>июль!E23+авг!E23+сент!E23</f>
        <v>0</v>
      </c>
      <c r="F23" s="25">
        <f aca="true" t="shared" si="0" ref="F23:F43">D23+E23</f>
        <v>0</v>
      </c>
      <c r="G23" s="54">
        <f>июль!G23+авг!G23+сент!G23</f>
        <v>0</v>
      </c>
      <c r="H23" s="54">
        <f>июль!H23+авг!H23+сент!H23</f>
        <v>0</v>
      </c>
      <c r="I23" s="26">
        <f aca="true" t="shared" si="1" ref="I23:I43">G23+H23</f>
        <v>0</v>
      </c>
      <c r="J23" s="27">
        <f aca="true" t="shared" si="2" ref="J23:L44">IF(D23&gt;0,G23/D23,0)</f>
        <v>0</v>
      </c>
      <c r="K23" s="27">
        <f t="shared" si="2"/>
        <v>0</v>
      </c>
      <c r="L23" s="28">
        <f t="shared" si="2"/>
        <v>0</v>
      </c>
      <c r="M23" s="55">
        <f>июль!M23+авг!M23+сент!M23</f>
        <v>0</v>
      </c>
      <c r="N23" s="29">
        <f aca="true" t="shared" si="3" ref="N23:N43">IF(I23&gt;0,M23/I23,0)</f>
        <v>0</v>
      </c>
    </row>
    <row r="24" spans="1:14" ht="12.75">
      <c r="A24" s="23" t="s">
        <v>97</v>
      </c>
      <c r="B24" s="30"/>
      <c r="C24" s="30"/>
      <c r="D24" s="25">
        <f>июль!D24+авг!D24+сент!D24</f>
        <v>0</v>
      </c>
      <c r="E24" s="25">
        <f>июль!E24+авг!E24+сент!E24</f>
        <v>0</v>
      </c>
      <c r="F24" s="25">
        <f>D24+E24</f>
        <v>0</v>
      </c>
      <c r="G24" s="54">
        <f>июль!G24+авг!G24+сент!G24</f>
        <v>0</v>
      </c>
      <c r="H24" s="54">
        <f>июль!H24+авг!H24+сент!H24</f>
        <v>0</v>
      </c>
      <c r="I24" s="26">
        <f>G24+H24</f>
        <v>0</v>
      </c>
      <c r="J24" s="27">
        <f>IF(D24&gt;0,G24/D24,0)</f>
        <v>0</v>
      </c>
      <c r="K24" s="27">
        <f>IF(E24&gt;0,H24/E24,0)</f>
        <v>0</v>
      </c>
      <c r="L24" s="28">
        <f>IF(F24&gt;0,I24/F24,0)</f>
        <v>0</v>
      </c>
      <c r="M24" s="55">
        <f>июль!M24+авг!M24+сент!M24</f>
        <v>0</v>
      </c>
      <c r="N24" s="29">
        <f>IF(I24&gt;0,M24/I24,0)</f>
        <v>0</v>
      </c>
    </row>
    <row r="25" spans="1:14" ht="12.75">
      <c r="A25" s="31" t="s">
        <v>8</v>
      </c>
      <c r="B25" s="30"/>
      <c r="C25" s="30"/>
      <c r="D25" s="25">
        <f>июль!D25+авг!D25+сент!D25</f>
        <v>0</v>
      </c>
      <c r="E25" s="25">
        <f>июль!E25+авг!E25+сент!E25</f>
        <v>0</v>
      </c>
      <c r="F25" s="25">
        <f t="shared" si="0"/>
        <v>0</v>
      </c>
      <c r="G25" s="54">
        <f>июль!G25+авг!G25+сент!G25</f>
        <v>0</v>
      </c>
      <c r="H25" s="54">
        <f>июль!H25+авг!H25+сент!H25</f>
        <v>0</v>
      </c>
      <c r="I25" s="26">
        <f t="shared" si="1"/>
        <v>0</v>
      </c>
      <c r="J25" s="27">
        <f t="shared" si="2"/>
        <v>0</v>
      </c>
      <c r="K25" s="27">
        <f t="shared" si="2"/>
        <v>0</v>
      </c>
      <c r="L25" s="28">
        <f t="shared" si="2"/>
        <v>0</v>
      </c>
      <c r="M25" s="55">
        <f>июль!M25+авг!M25+сент!M25</f>
        <v>0</v>
      </c>
      <c r="N25" s="29">
        <f t="shared" si="3"/>
        <v>0</v>
      </c>
    </row>
    <row r="26" spans="1:14" ht="12.75">
      <c r="A26" s="31" t="s">
        <v>35</v>
      </c>
      <c r="B26" s="30"/>
      <c r="C26" s="30"/>
      <c r="D26" s="25">
        <f>июль!D26+авг!D26+сент!D26</f>
        <v>0</v>
      </c>
      <c r="E26" s="25">
        <f>июль!E26+авг!E26+сент!E26</f>
        <v>0</v>
      </c>
      <c r="F26" s="25">
        <f t="shared" si="0"/>
        <v>0</v>
      </c>
      <c r="G26" s="54">
        <f>июль!G26+авг!G26+сент!G26</f>
        <v>0</v>
      </c>
      <c r="H26" s="54">
        <f>июль!H26+авг!H26+сент!H26</f>
        <v>0</v>
      </c>
      <c r="I26" s="26">
        <f t="shared" si="1"/>
        <v>0</v>
      </c>
      <c r="J26" s="27">
        <f t="shared" si="2"/>
        <v>0</v>
      </c>
      <c r="K26" s="27">
        <f t="shared" si="2"/>
        <v>0</v>
      </c>
      <c r="L26" s="28">
        <f t="shared" si="2"/>
        <v>0</v>
      </c>
      <c r="M26" s="55">
        <f>июль!M26+авг!M26+сент!M26</f>
        <v>0</v>
      </c>
      <c r="N26" s="29">
        <f t="shared" si="3"/>
        <v>0</v>
      </c>
    </row>
    <row r="27" spans="1:14" ht="12.75">
      <c r="A27" s="31" t="s">
        <v>36</v>
      </c>
      <c r="B27" s="30"/>
      <c r="C27" s="30"/>
      <c r="D27" s="25">
        <f>июль!D27+авг!D27+сент!D27</f>
        <v>0</v>
      </c>
      <c r="E27" s="25">
        <f>июль!E27+авг!E27+сент!E27</f>
        <v>0</v>
      </c>
      <c r="F27" s="25">
        <f t="shared" si="0"/>
        <v>0</v>
      </c>
      <c r="G27" s="54">
        <f>июль!G27+авг!G27+сент!G27</f>
        <v>0</v>
      </c>
      <c r="H27" s="54">
        <f>июль!H27+авг!H27+сент!H27</f>
        <v>0</v>
      </c>
      <c r="I27" s="26">
        <f t="shared" si="1"/>
        <v>0</v>
      </c>
      <c r="J27" s="27">
        <f t="shared" si="2"/>
        <v>0</v>
      </c>
      <c r="K27" s="27">
        <f t="shared" si="2"/>
        <v>0</v>
      </c>
      <c r="L27" s="28">
        <f t="shared" si="2"/>
        <v>0</v>
      </c>
      <c r="M27" s="55">
        <f>июль!M27+авг!M27+сент!M27</f>
        <v>0</v>
      </c>
      <c r="N27" s="29">
        <f t="shared" si="3"/>
        <v>0</v>
      </c>
    </row>
    <row r="28" spans="1:14" ht="12.75">
      <c r="A28" s="32" t="s">
        <v>9</v>
      </c>
      <c r="B28" s="30"/>
      <c r="C28" s="30"/>
      <c r="D28" s="25">
        <f>июль!D28+авг!D28+сент!D28</f>
        <v>0</v>
      </c>
      <c r="E28" s="25">
        <f>июль!E28+авг!E28+сент!E28</f>
        <v>0</v>
      </c>
      <c r="F28" s="25">
        <f t="shared" si="0"/>
        <v>0</v>
      </c>
      <c r="G28" s="54">
        <f>июль!G28+авг!G28+сент!G28</f>
        <v>0</v>
      </c>
      <c r="H28" s="54">
        <f>июль!H28+авг!H28+сент!H28</f>
        <v>0</v>
      </c>
      <c r="I28" s="26">
        <f t="shared" si="1"/>
        <v>0</v>
      </c>
      <c r="J28" s="27">
        <f t="shared" si="2"/>
        <v>0</v>
      </c>
      <c r="K28" s="27">
        <f t="shared" si="2"/>
        <v>0</v>
      </c>
      <c r="L28" s="28">
        <f t="shared" si="2"/>
        <v>0</v>
      </c>
      <c r="M28" s="55">
        <f>июль!M28+авг!M28+сент!M28</f>
        <v>0</v>
      </c>
      <c r="N28" s="29">
        <f t="shared" si="3"/>
        <v>0</v>
      </c>
    </row>
    <row r="29" spans="1:14" ht="12.75">
      <c r="A29" s="31" t="s">
        <v>10</v>
      </c>
      <c r="B29" s="30"/>
      <c r="C29" s="30"/>
      <c r="D29" s="25">
        <f>июль!D29+авг!D29+сент!D29</f>
        <v>0</v>
      </c>
      <c r="E29" s="25">
        <f>июль!E29+авг!E29+сент!E29</f>
        <v>0</v>
      </c>
      <c r="F29" s="25">
        <f t="shared" si="0"/>
        <v>0</v>
      </c>
      <c r="G29" s="54">
        <f>июль!G29+авг!G29+сент!G29</f>
        <v>0</v>
      </c>
      <c r="H29" s="54">
        <f>июль!H29+авг!H29+сент!H29</f>
        <v>0</v>
      </c>
      <c r="I29" s="26">
        <f t="shared" si="1"/>
        <v>0</v>
      </c>
      <c r="J29" s="27">
        <f t="shared" si="2"/>
        <v>0</v>
      </c>
      <c r="K29" s="27">
        <f t="shared" si="2"/>
        <v>0</v>
      </c>
      <c r="L29" s="28">
        <f t="shared" si="2"/>
        <v>0</v>
      </c>
      <c r="M29" s="55">
        <f>июль!M29+авг!M29+сент!M29</f>
        <v>0</v>
      </c>
      <c r="N29" s="29">
        <f t="shared" si="3"/>
        <v>0</v>
      </c>
    </row>
    <row r="30" spans="1:14" ht="12.75">
      <c r="A30" s="31" t="s">
        <v>11</v>
      </c>
      <c r="B30" s="30"/>
      <c r="C30" s="30"/>
      <c r="D30" s="25">
        <f>июль!D30+авг!D30+сент!D30</f>
        <v>0</v>
      </c>
      <c r="E30" s="25">
        <f>июль!E30+авг!E30+сент!E30</f>
        <v>0</v>
      </c>
      <c r="F30" s="25">
        <f t="shared" si="0"/>
        <v>0</v>
      </c>
      <c r="G30" s="54">
        <f>июль!G30+авг!G30+сент!G30</f>
        <v>0</v>
      </c>
      <c r="H30" s="54">
        <f>июль!H30+авг!H30+сент!H30</f>
        <v>0</v>
      </c>
      <c r="I30" s="26">
        <f t="shared" si="1"/>
        <v>0</v>
      </c>
      <c r="J30" s="27">
        <f t="shared" si="2"/>
        <v>0</v>
      </c>
      <c r="K30" s="27">
        <f t="shared" si="2"/>
        <v>0</v>
      </c>
      <c r="L30" s="28">
        <f t="shared" si="2"/>
        <v>0</v>
      </c>
      <c r="M30" s="55">
        <f>июль!M30+авг!M30+сент!M30</f>
        <v>0</v>
      </c>
      <c r="N30" s="29">
        <f t="shared" si="3"/>
        <v>0</v>
      </c>
    </row>
    <row r="31" spans="1:14" ht="12.75">
      <c r="A31" s="31" t="s">
        <v>12</v>
      </c>
      <c r="B31" s="30"/>
      <c r="C31" s="30"/>
      <c r="D31" s="25">
        <f>июль!D31+авг!D31+сент!D31</f>
        <v>0</v>
      </c>
      <c r="E31" s="25">
        <f>июль!E31+авг!E31+сент!E31</f>
        <v>0</v>
      </c>
      <c r="F31" s="25">
        <f t="shared" si="0"/>
        <v>0</v>
      </c>
      <c r="G31" s="54">
        <f>июль!G31+авг!G31+сент!G31</f>
        <v>0</v>
      </c>
      <c r="H31" s="54">
        <f>июль!H31+авг!H31+сент!H31</f>
        <v>0</v>
      </c>
      <c r="I31" s="26">
        <f t="shared" si="1"/>
        <v>0</v>
      </c>
      <c r="J31" s="27">
        <f t="shared" si="2"/>
        <v>0</v>
      </c>
      <c r="K31" s="27">
        <f t="shared" si="2"/>
        <v>0</v>
      </c>
      <c r="L31" s="28">
        <f t="shared" si="2"/>
        <v>0</v>
      </c>
      <c r="M31" s="55">
        <f>июль!M31+авг!M31+сент!M31</f>
        <v>0</v>
      </c>
      <c r="N31" s="29">
        <f t="shared" si="3"/>
        <v>0</v>
      </c>
    </row>
    <row r="32" spans="1:14" ht="12.75">
      <c r="A32" s="31" t="s">
        <v>13</v>
      </c>
      <c r="B32" s="30"/>
      <c r="C32" s="30"/>
      <c r="D32" s="25">
        <f>июль!D32+авг!D32+сент!D32</f>
        <v>0</v>
      </c>
      <c r="E32" s="25">
        <f>июль!E32+авг!E32+сент!E32</f>
        <v>0</v>
      </c>
      <c r="F32" s="25">
        <f t="shared" si="0"/>
        <v>0</v>
      </c>
      <c r="G32" s="54">
        <f>июль!G32+авг!G32+сент!G32</f>
        <v>0</v>
      </c>
      <c r="H32" s="54">
        <f>июль!H32+авг!H32+сент!H32</f>
        <v>0</v>
      </c>
      <c r="I32" s="26">
        <f t="shared" si="1"/>
        <v>0</v>
      </c>
      <c r="J32" s="27">
        <f t="shared" si="2"/>
        <v>0</v>
      </c>
      <c r="K32" s="27">
        <f t="shared" si="2"/>
        <v>0</v>
      </c>
      <c r="L32" s="28">
        <f t="shared" si="2"/>
        <v>0</v>
      </c>
      <c r="M32" s="55">
        <f>июль!M32+авг!M32+сент!M32</f>
        <v>0</v>
      </c>
      <c r="N32" s="29">
        <f t="shared" si="3"/>
        <v>0</v>
      </c>
    </row>
    <row r="33" spans="1:14" ht="12.75">
      <c r="A33" s="31" t="s">
        <v>14</v>
      </c>
      <c r="B33" s="30"/>
      <c r="C33" s="30"/>
      <c r="D33" s="25">
        <f>июль!D33+авг!D33+сент!D33</f>
        <v>0</v>
      </c>
      <c r="E33" s="25">
        <f>июль!E33+авг!E33+сент!E33</f>
        <v>0</v>
      </c>
      <c r="F33" s="25">
        <f t="shared" si="0"/>
        <v>0</v>
      </c>
      <c r="G33" s="54">
        <f>июль!G33+авг!G33+сент!G33</f>
        <v>0</v>
      </c>
      <c r="H33" s="54">
        <f>июль!H33+авг!H33+сент!H33</f>
        <v>0</v>
      </c>
      <c r="I33" s="26">
        <f t="shared" si="1"/>
        <v>0</v>
      </c>
      <c r="J33" s="27">
        <f t="shared" si="2"/>
        <v>0</v>
      </c>
      <c r="K33" s="27">
        <f t="shared" si="2"/>
        <v>0</v>
      </c>
      <c r="L33" s="28">
        <f t="shared" si="2"/>
        <v>0</v>
      </c>
      <c r="M33" s="55">
        <f>июль!M33+авг!M33+сент!M33</f>
        <v>0</v>
      </c>
      <c r="N33" s="29">
        <f t="shared" si="3"/>
        <v>0</v>
      </c>
    </row>
    <row r="34" spans="1:14" ht="12.75">
      <c r="A34" s="31" t="s">
        <v>15</v>
      </c>
      <c r="B34" s="30"/>
      <c r="C34" s="30"/>
      <c r="D34" s="25">
        <f>июль!D34+авг!D34+сент!D34</f>
        <v>0</v>
      </c>
      <c r="E34" s="25">
        <f>июль!E34+авг!E34+сент!E34</f>
        <v>0</v>
      </c>
      <c r="F34" s="25">
        <f t="shared" si="0"/>
        <v>0</v>
      </c>
      <c r="G34" s="54">
        <f>июль!G34+авг!G34+сент!G34</f>
        <v>0</v>
      </c>
      <c r="H34" s="54">
        <f>июль!H34+авг!H34+сент!H34</f>
        <v>0</v>
      </c>
      <c r="I34" s="26">
        <f t="shared" si="1"/>
        <v>0</v>
      </c>
      <c r="J34" s="27">
        <f t="shared" si="2"/>
        <v>0</v>
      </c>
      <c r="K34" s="27">
        <f t="shared" si="2"/>
        <v>0</v>
      </c>
      <c r="L34" s="28">
        <f t="shared" si="2"/>
        <v>0</v>
      </c>
      <c r="M34" s="55">
        <f>июль!M34+авг!M34+сент!M34</f>
        <v>0</v>
      </c>
      <c r="N34" s="29">
        <f t="shared" si="3"/>
        <v>0</v>
      </c>
    </row>
    <row r="35" spans="1:14" ht="12.75">
      <c r="A35" s="31" t="s">
        <v>16</v>
      </c>
      <c r="B35" s="30"/>
      <c r="C35" s="30"/>
      <c r="D35" s="25">
        <f>июль!D35+авг!D35+сент!D35</f>
        <v>0</v>
      </c>
      <c r="E35" s="25">
        <f>июль!E35+авг!E35+сент!E35</f>
        <v>0</v>
      </c>
      <c r="F35" s="25">
        <f t="shared" si="0"/>
        <v>0</v>
      </c>
      <c r="G35" s="54">
        <f>июль!G35+авг!G35+сент!G35</f>
        <v>0</v>
      </c>
      <c r="H35" s="54">
        <f>июль!H35+авг!H35+сент!H35</f>
        <v>0</v>
      </c>
      <c r="I35" s="26">
        <f t="shared" si="1"/>
        <v>0</v>
      </c>
      <c r="J35" s="27">
        <f t="shared" si="2"/>
        <v>0</v>
      </c>
      <c r="K35" s="27">
        <f t="shared" si="2"/>
        <v>0</v>
      </c>
      <c r="L35" s="28">
        <f t="shared" si="2"/>
        <v>0</v>
      </c>
      <c r="M35" s="55">
        <f>июль!M35+авг!M35+сент!M35</f>
        <v>0</v>
      </c>
      <c r="N35" s="29">
        <f t="shared" si="3"/>
        <v>0</v>
      </c>
    </row>
    <row r="36" spans="1:14" ht="12.75">
      <c r="A36" s="31" t="s">
        <v>17</v>
      </c>
      <c r="B36" s="30"/>
      <c r="C36" s="30"/>
      <c r="D36" s="25">
        <f>июль!D36+авг!D36+сент!D36</f>
        <v>0</v>
      </c>
      <c r="E36" s="25">
        <f>июль!E36+авг!E36+сент!E36</f>
        <v>0</v>
      </c>
      <c r="F36" s="25">
        <f t="shared" si="0"/>
        <v>0</v>
      </c>
      <c r="G36" s="54">
        <f>июль!G36+авг!G36+сент!G36</f>
        <v>0</v>
      </c>
      <c r="H36" s="54">
        <f>июль!H36+авг!H36+сент!H36</f>
        <v>0</v>
      </c>
      <c r="I36" s="26">
        <f t="shared" si="1"/>
        <v>0</v>
      </c>
      <c r="J36" s="27">
        <f t="shared" si="2"/>
        <v>0</v>
      </c>
      <c r="K36" s="27">
        <f t="shared" si="2"/>
        <v>0</v>
      </c>
      <c r="L36" s="28">
        <f t="shared" si="2"/>
        <v>0</v>
      </c>
      <c r="M36" s="55">
        <f>июль!M36+авг!M36+сент!M36</f>
        <v>0</v>
      </c>
      <c r="N36" s="29">
        <f t="shared" si="3"/>
        <v>0</v>
      </c>
    </row>
    <row r="37" spans="1:14" ht="12.75">
      <c r="A37" s="31" t="s">
        <v>18</v>
      </c>
      <c r="B37" s="30"/>
      <c r="C37" s="30"/>
      <c r="D37" s="25">
        <f>июль!D37+авг!D37+сент!D37</f>
        <v>0</v>
      </c>
      <c r="E37" s="25">
        <f>июль!E37+авг!E37+сент!E37</f>
        <v>0</v>
      </c>
      <c r="F37" s="25">
        <f t="shared" si="0"/>
        <v>0</v>
      </c>
      <c r="G37" s="54">
        <f>июль!G37+авг!G37+сент!G37</f>
        <v>0</v>
      </c>
      <c r="H37" s="54">
        <f>июль!H37+авг!H37+сент!H37</f>
        <v>0</v>
      </c>
      <c r="I37" s="26">
        <f t="shared" si="1"/>
        <v>0</v>
      </c>
      <c r="J37" s="27">
        <f t="shared" si="2"/>
        <v>0</v>
      </c>
      <c r="K37" s="27">
        <f t="shared" si="2"/>
        <v>0</v>
      </c>
      <c r="L37" s="28">
        <f t="shared" si="2"/>
        <v>0</v>
      </c>
      <c r="M37" s="55">
        <f>июль!M37+авг!M37+сент!M37</f>
        <v>0</v>
      </c>
      <c r="N37" s="29">
        <f t="shared" si="3"/>
        <v>0</v>
      </c>
    </row>
    <row r="38" spans="1:14" ht="12.75">
      <c r="A38" s="31" t="s">
        <v>19</v>
      </c>
      <c r="B38" s="30"/>
      <c r="C38" s="30"/>
      <c r="D38" s="25">
        <f>июль!D38+авг!D38+сент!D38</f>
        <v>0</v>
      </c>
      <c r="E38" s="25">
        <f>июль!E38+авг!E38+сент!E38</f>
        <v>0</v>
      </c>
      <c r="F38" s="25">
        <f t="shared" si="0"/>
        <v>0</v>
      </c>
      <c r="G38" s="54">
        <f>июль!G38+авг!G38+сент!G38</f>
        <v>0</v>
      </c>
      <c r="H38" s="54">
        <f>июль!H38+авг!H38+сент!H38</f>
        <v>0</v>
      </c>
      <c r="I38" s="26">
        <f t="shared" si="1"/>
        <v>0</v>
      </c>
      <c r="J38" s="27">
        <f t="shared" si="2"/>
        <v>0</v>
      </c>
      <c r="K38" s="27">
        <f t="shared" si="2"/>
        <v>0</v>
      </c>
      <c r="L38" s="28">
        <f t="shared" si="2"/>
        <v>0</v>
      </c>
      <c r="M38" s="55">
        <f>июль!M38+авг!M38+сент!M38</f>
        <v>0</v>
      </c>
      <c r="N38" s="29">
        <f t="shared" si="3"/>
        <v>0</v>
      </c>
    </row>
    <row r="39" spans="1:14" ht="12.75">
      <c r="A39" s="31" t="s">
        <v>20</v>
      </c>
      <c r="B39" s="30"/>
      <c r="C39" s="30"/>
      <c r="D39" s="25">
        <f>июль!D39+авг!D39+сент!D39</f>
        <v>0</v>
      </c>
      <c r="E39" s="25">
        <f>июль!E39+авг!E39+сент!E39</f>
        <v>0</v>
      </c>
      <c r="F39" s="25">
        <f t="shared" si="0"/>
        <v>0</v>
      </c>
      <c r="G39" s="54">
        <f>июль!G39+авг!G39+сент!G39</f>
        <v>0</v>
      </c>
      <c r="H39" s="54">
        <f>июль!H39+авг!H39+сент!H39</f>
        <v>0</v>
      </c>
      <c r="I39" s="26">
        <f t="shared" si="1"/>
        <v>0</v>
      </c>
      <c r="J39" s="27">
        <f t="shared" si="2"/>
        <v>0</v>
      </c>
      <c r="K39" s="27">
        <f t="shared" si="2"/>
        <v>0</v>
      </c>
      <c r="L39" s="28">
        <f t="shared" si="2"/>
        <v>0</v>
      </c>
      <c r="M39" s="55">
        <f>июль!M39+авг!M39+сент!M39</f>
        <v>0</v>
      </c>
      <c r="N39" s="29">
        <f t="shared" si="3"/>
        <v>0</v>
      </c>
    </row>
    <row r="40" spans="1:14" ht="12.75">
      <c r="A40" s="31" t="s">
        <v>21</v>
      </c>
      <c r="B40" s="30"/>
      <c r="C40" s="30"/>
      <c r="D40" s="25">
        <f>июль!D40+авг!D40+сент!D40</f>
        <v>0</v>
      </c>
      <c r="E40" s="25">
        <f>июль!E40+авг!E40+сент!E40</f>
        <v>0</v>
      </c>
      <c r="F40" s="25">
        <f t="shared" si="0"/>
        <v>0</v>
      </c>
      <c r="G40" s="54">
        <f>июль!G40+авг!G40+сент!G40</f>
        <v>0</v>
      </c>
      <c r="H40" s="54">
        <f>июль!H40+авг!H40+сент!H40</f>
        <v>0</v>
      </c>
      <c r="I40" s="26">
        <f t="shared" si="1"/>
        <v>0</v>
      </c>
      <c r="J40" s="27">
        <f t="shared" si="2"/>
        <v>0</v>
      </c>
      <c r="K40" s="27">
        <f t="shared" si="2"/>
        <v>0</v>
      </c>
      <c r="L40" s="28">
        <f t="shared" si="2"/>
        <v>0</v>
      </c>
      <c r="M40" s="55">
        <f>июль!M40+авг!M40+сент!M40</f>
        <v>0</v>
      </c>
      <c r="N40" s="29">
        <f t="shared" si="3"/>
        <v>0</v>
      </c>
    </row>
    <row r="41" spans="1:14" ht="12.75">
      <c r="A41" s="31" t="s">
        <v>22</v>
      </c>
      <c r="B41" s="30"/>
      <c r="C41" s="30"/>
      <c r="D41" s="25">
        <f>июль!D41+авг!D41+сент!D41</f>
        <v>0</v>
      </c>
      <c r="E41" s="25">
        <f>июль!E41+авг!E41+сент!E41</f>
        <v>0</v>
      </c>
      <c r="F41" s="25">
        <f t="shared" si="0"/>
        <v>0</v>
      </c>
      <c r="G41" s="54">
        <f>июль!G41+авг!G41+сент!G41</f>
        <v>0</v>
      </c>
      <c r="H41" s="54">
        <f>июль!H41+авг!H41+сент!H41</f>
        <v>0</v>
      </c>
      <c r="I41" s="26">
        <f t="shared" si="1"/>
        <v>0</v>
      </c>
      <c r="J41" s="27">
        <f t="shared" si="2"/>
        <v>0</v>
      </c>
      <c r="K41" s="27">
        <f t="shared" si="2"/>
        <v>0</v>
      </c>
      <c r="L41" s="28">
        <f t="shared" si="2"/>
        <v>0</v>
      </c>
      <c r="M41" s="55">
        <f>июль!M41+авг!M41+сент!M41</f>
        <v>0</v>
      </c>
      <c r="N41" s="29">
        <f t="shared" si="3"/>
        <v>0</v>
      </c>
    </row>
    <row r="42" spans="1:14" ht="12.75">
      <c r="A42" s="31" t="s">
        <v>23</v>
      </c>
      <c r="B42" s="30"/>
      <c r="C42" s="30"/>
      <c r="D42" s="25">
        <f>июль!D42+авг!D42+сент!D42</f>
        <v>0</v>
      </c>
      <c r="E42" s="25">
        <f>июль!E42+авг!E42+сент!E42</f>
        <v>0</v>
      </c>
      <c r="F42" s="25">
        <f t="shared" si="0"/>
        <v>0</v>
      </c>
      <c r="G42" s="54">
        <f>июль!G42+авг!G42+сент!G42</f>
        <v>0</v>
      </c>
      <c r="H42" s="54">
        <f>июль!H42+авг!H42+сент!H42</f>
        <v>0</v>
      </c>
      <c r="I42" s="26">
        <f t="shared" si="1"/>
        <v>0</v>
      </c>
      <c r="J42" s="27">
        <f t="shared" si="2"/>
        <v>0</v>
      </c>
      <c r="K42" s="27">
        <f t="shared" si="2"/>
        <v>0</v>
      </c>
      <c r="L42" s="28">
        <f t="shared" si="2"/>
        <v>0</v>
      </c>
      <c r="M42" s="55">
        <f>июль!M42+авг!M42+сент!M42</f>
        <v>0</v>
      </c>
      <c r="N42" s="29">
        <f t="shared" si="3"/>
        <v>0</v>
      </c>
    </row>
    <row r="43" spans="1:14" ht="12.75">
      <c r="A43" s="31" t="s">
        <v>24</v>
      </c>
      <c r="B43" s="30"/>
      <c r="C43" s="30"/>
      <c r="D43" s="25">
        <f>июль!D43+авг!D43+сент!D43</f>
        <v>0</v>
      </c>
      <c r="E43" s="25">
        <f>июль!E43+авг!E43+сент!E43</f>
        <v>0</v>
      </c>
      <c r="F43" s="25">
        <f t="shared" si="0"/>
        <v>0</v>
      </c>
      <c r="G43" s="54">
        <f>июль!G43+авг!G43+сент!G43</f>
        <v>0</v>
      </c>
      <c r="H43" s="54">
        <f>июль!H43+авг!H43+сент!H43</f>
        <v>0</v>
      </c>
      <c r="I43" s="26">
        <f t="shared" si="1"/>
        <v>0</v>
      </c>
      <c r="J43" s="27">
        <f t="shared" si="2"/>
        <v>0</v>
      </c>
      <c r="K43" s="27">
        <f t="shared" si="2"/>
        <v>0</v>
      </c>
      <c r="L43" s="28">
        <f t="shared" si="2"/>
        <v>0</v>
      </c>
      <c r="M43" s="55">
        <f>июль!M43+авг!M43+сент!M43</f>
        <v>0</v>
      </c>
      <c r="N43" s="29">
        <f t="shared" si="3"/>
        <v>0</v>
      </c>
    </row>
    <row r="44" spans="1:14" ht="12.75">
      <c r="A44" s="32" t="s">
        <v>25</v>
      </c>
      <c r="B44" s="30"/>
      <c r="C44" s="30"/>
      <c r="D44" s="25">
        <f>июль!D44+авг!D44+сент!D44</f>
        <v>0</v>
      </c>
      <c r="E44" s="25">
        <f>июль!E44+авг!E44+сент!E44</f>
        <v>0</v>
      </c>
      <c r="F44" s="25">
        <f>D44+E44</f>
        <v>0</v>
      </c>
      <c r="G44" s="54">
        <f>июль!G44+авг!G44+сент!G44</f>
        <v>0</v>
      </c>
      <c r="H44" s="54">
        <f>июль!H44+авг!H44+сент!H44</f>
        <v>0</v>
      </c>
      <c r="I44" s="26">
        <f>G44+H44</f>
        <v>0</v>
      </c>
      <c r="J44" s="27">
        <f t="shared" si="2"/>
        <v>0</v>
      </c>
      <c r="K44" s="27">
        <f t="shared" si="2"/>
        <v>0</v>
      </c>
      <c r="L44" s="28">
        <f t="shared" si="2"/>
        <v>0</v>
      </c>
      <c r="M44" s="55">
        <f>июль!M44+авг!M44+сент!M44</f>
        <v>0</v>
      </c>
      <c r="N44" s="29">
        <f>IF(I44&gt;0,M44/I44,0)</f>
        <v>0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0</v>
      </c>
      <c r="F45" s="46">
        <f>D45+E45</f>
        <v>0</v>
      </c>
      <c r="G45" s="56">
        <f>июль!G45+авг!G45+сент!G45</f>
        <v>0</v>
      </c>
      <c r="H45" s="56">
        <f>июль!H45+авг!H45+сент!H45</f>
        <v>0</v>
      </c>
      <c r="I45" s="47">
        <f>G45+H45</f>
        <v>0</v>
      </c>
      <c r="J45" s="59">
        <f>IF(G45&gt;0,G45/D45,0)</f>
        <v>0</v>
      </c>
      <c r="K45" s="59">
        <f>IF(E45&gt;0,H45/E45,0)</f>
        <v>0</v>
      </c>
      <c r="L45" s="59">
        <f>IF(F45&gt;0,I45/F45,0)</f>
        <v>0</v>
      </c>
      <c r="M45" s="57">
        <f>июль!M45+авг!M45+сент!M45</f>
        <v>0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0</v>
      </c>
      <c r="E47" s="35">
        <f t="shared" si="4"/>
        <v>0</v>
      </c>
      <c r="F47" s="35">
        <f t="shared" si="4"/>
        <v>0</v>
      </c>
      <c r="G47" s="35">
        <f t="shared" si="4"/>
        <v>0</v>
      </c>
      <c r="H47" s="35">
        <f t="shared" si="4"/>
        <v>0</v>
      </c>
      <c r="I47" s="35">
        <f t="shared" si="4"/>
        <v>0</v>
      </c>
      <c r="J47" s="61">
        <f>IF(G47=0,0,G47/D47)</f>
        <v>0</v>
      </c>
      <c r="K47" s="61">
        <f>IF(H47=0,0,H47/E47)</f>
        <v>0</v>
      </c>
      <c r="L47" s="61">
        <f>IF(I47&gt;0,I47/F47,0)</f>
        <v>0</v>
      </c>
      <c r="M47" s="58">
        <f>SUM(M22:M24)</f>
        <v>0</v>
      </c>
      <c r="N47" s="36">
        <f>IF(M47=0,0,M47/I47)</f>
        <v>0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E2:G2"/>
    <mergeCell ref="A1:G1"/>
    <mergeCell ref="A19:N19"/>
    <mergeCell ref="A20:A21"/>
    <mergeCell ref="B20:C20"/>
    <mergeCell ref="D20:F20"/>
    <mergeCell ref="G20:I20"/>
    <mergeCell ref="J20:L20"/>
    <mergeCell ref="M20:M21"/>
    <mergeCell ref="N20:N21"/>
    <mergeCell ref="L16:M16"/>
    <mergeCell ref="L17:M17"/>
    <mergeCell ref="A15:B15"/>
    <mergeCell ref="L15:M15"/>
    <mergeCell ref="C8:C10"/>
    <mergeCell ref="D8:F10"/>
    <mergeCell ref="A11:B11"/>
    <mergeCell ref="L13:N13"/>
    <mergeCell ref="L14:M14"/>
  </mergeCells>
  <printOptions horizontalCentered="1"/>
  <pageMargins left="0.31496062992125984" right="0.31496062992125984" top="0.7480314960629921" bottom="0.35433070866141736" header="0" footer="0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2.75390625" style="2" customWidth="1"/>
    <col min="2" max="2" width="13.875" style="2" customWidth="1"/>
    <col min="3" max="3" width="12.125" style="2" customWidth="1"/>
    <col min="4" max="12" width="11.25390625" style="2" customWidth="1"/>
    <col min="13" max="13" width="16.1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76" t="s">
        <v>91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69" t="s">
        <v>55</v>
      </c>
      <c r="F2" s="169"/>
      <c r="G2" s="169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40</v>
      </c>
    </row>
    <row r="5" spans="1:2" ht="12.75">
      <c r="A5" s="5" t="s">
        <v>28</v>
      </c>
      <c r="B5" s="140">
        <f>B6+B7</f>
        <v>26630</v>
      </c>
    </row>
    <row r="6" spans="1:2" ht="12.75">
      <c r="A6" s="6" t="s">
        <v>27</v>
      </c>
      <c r="B6" s="141">
        <f>'1 полуг'!B6+'3 кв'!B6</f>
        <v>1490</v>
      </c>
    </row>
    <row r="7" spans="1:2" ht="13.5" thickBot="1">
      <c r="A7" s="7" t="s">
        <v>29</v>
      </c>
      <c r="B7" s="143">
        <f>'1 полуг'!B7+'3 кв'!B7</f>
        <v>25140</v>
      </c>
    </row>
    <row r="8" spans="1:6" ht="12.75">
      <c r="A8" s="8" t="s">
        <v>31</v>
      </c>
      <c r="B8" s="142">
        <f>'1 полуг'!B8+'3 кв'!B8</f>
        <v>3854412.66</v>
      </c>
      <c r="C8" s="170"/>
      <c r="D8" s="174"/>
      <c r="E8" s="169"/>
      <c r="F8" s="169"/>
    </row>
    <row r="9" spans="1:6" ht="12.75">
      <c r="A9" s="9" t="s">
        <v>32</v>
      </c>
      <c r="B9" s="129">
        <f>'1 полуг'!B9+'3 кв'!B9</f>
        <v>3828445.98</v>
      </c>
      <c r="C9" s="170"/>
      <c r="D9" s="174"/>
      <c r="E9" s="169"/>
      <c r="F9" s="169"/>
    </row>
    <row r="10" spans="1:6" ht="13.5" thickBot="1">
      <c r="A10" s="11" t="s">
        <v>33</v>
      </c>
      <c r="B10" s="130">
        <f>B8-B9</f>
        <v>25966.680000000168</v>
      </c>
      <c r="C10" s="170"/>
      <c r="D10" s="174"/>
      <c r="E10" s="169"/>
      <c r="F10" s="169"/>
    </row>
    <row r="11" spans="1:3" ht="12.75">
      <c r="A11" s="171" t="s">
        <v>40</v>
      </c>
      <c r="B11" s="171"/>
      <c r="C11" s="12"/>
    </row>
    <row r="12" spans="1:3" ht="12.75">
      <c r="A12" s="3" t="s">
        <v>34</v>
      </c>
      <c r="B12" s="13">
        <v>121.5</v>
      </c>
      <c r="C12" s="12"/>
    </row>
    <row r="13" spans="1:14" ht="12.75" customHeight="1">
      <c r="A13" s="3" t="s">
        <v>2</v>
      </c>
      <c r="B13" s="131">
        <f>IF(M45&gt;0,B8/B5,0)</f>
        <v>144.73949155088246</v>
      </c>
      <c r="C13" s="12"/>
      <c r="L13" s="179" t="s">
        <v>49</v>
      </c>
      <c r="M13" s="179"/>
      <c r="N13" s="179"/>
    </row>
    <row r="14" spans="1:14" ht="12.75">
      <c r="A14" s="14" t="s">
        <v>3</v>
      </c>
      <c r="B14" s="15">
        <f>B13/B12</f>
        <v>1.1912715353982095</v>
      </c>
      <c r="E14" s="42"/>
      <c r="L14" s="175" t="s">
        <v>50</v>
      </c>
      <c r="M14" s="175"/>
      <c r="N14" s="41">
        <v>2</v>
      </c>
    </row>
    <row r="15" spans="1:14" ht="12.75">
      <c r="A15" s="168" t="s">
        <v>41</v>
      </c>
      <c r="B15" s="168"/>
      <c r="C15" s="12"/>
      <c r="E15" s="43"/>
      <c r="L15" s="175" t="s">
        <v>53</v>
      </c>
      <c r="M15" s="175"/>
      <c r="N15" s="41">
        <v>1.25</v>
      </c>
    </row>
    <row r="16" spans="1:14" ht="12.75">
      <c r="A16" s="3" t="s">
        <v>42</v>
      </c>
      <c r="B16" s="16">
        <f>J45</f>
        <v>0.9374729165565713</v>
      </c>
      <c r="C16" s="12"/>
      <c r="L16" s="175" t="s">
        <v>52</v>
      </c>
      <c r="M16" s="175"/>
      <c r="N16" s="41">
        <v>2.63</v>
      </c>
    </row>
    <row r="17" spans="1:14" ht="13.5" thickBot="1">
      <c r="A17" s="3" t="s">
        <v>43</v>
      </c>
      <c r="B17" s="17">
        <f>K45</f>
        <v>0.9726030452132078</v>
      </c>
      <c r="C17" s="12"/>
      <c r="L17" s="175" t="s">
        <v>51</v>
      </c>
      <c r="M17" s="175"/>
      <c r="N17" s="41">
        <v>8.33</v>
      </c>
    </row>
    <row r="18" spans="1:3" ht="18.75" thickBot="1">
      <c r="A18" s="18" t="s">
        <v>44</v>
      </c>
      <c r="B18" s="19">
        <f>L45</f>
        <v>0.9708072727665653</v>
      </c>
      <c r="C18" s="12"/>
    </row>
    <row r="19" spans="1:14" ht="18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39" customHeight="1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4" ht="12.75">
      <c r="A22" s="23" t="s">
        <v>6</v>
      </c>
      <c r="B22" s="30"/>
      <c r="C22" s="30"/>
      <c r="D22" s="25">
        <f>'1 полуг'!D22+'3 кв'!D22</f>
        <v>74.5</v>
      </c>
      <c r="E22" s="25">
        <f>'1 полуг'!E22+'3 кв'!E22</f>
        <v>1382.7</v>
      </c>
      <c r="F22" s="25">
        <f>D22+E22</f>
        <v>1457.2</v>
      </c>
      <c r="G22" s="54">
        <f>'1 полуг'!G22+'3 кв'!G22</f>
        <v>68.454</v>
      </c>
      <c r="H22" s="54">
        <f>'1 полуг'!H22+'3 кв'!H22</f>
        <v>1364.529</v>
      </c>
      <c r="I22" s="26">
        <f>G22+H22</f>
        <v>1432.983</v>
      </c>
      <c r="J22" s="27">
        <f>IF(D22&gt;0,G22/D22,0)</f>
        <v>0.9188456375838925</v>
      </c>
      <c r="K22" s="27">
        <f>IF(E22&gt;0,H22/E22,0)</f>
        <v>0.9868583206769364</v>
      </c>
      <c r="L22" s="28">
        <f>IF(I22&gt;0,I22/F22,0)</f>
        <v>0.9833811419160032</v>
      </c>
      <c r="M22" s="55">
        <f>'1 полуг'!M22+'3 кв'!M22</f>
        <v>458042.37</v>
      </c>
      <c r="N22" s="29">
        <f>IF(I22&gt;0,M22/I22,0)</f>
        <v>319.642570777183</v>
      </c>
    </row>
    <row r="23" spans="1:14" ht="12.75">
      <c r="A23" s="23" t="s">
        <v>7</v>
      </c>
      <c r="B23" s="30"/>
      <c r="C23" s="30"/>
      <c r="D23" s="25">
        <f>'1 полуг'!D23+'3 кв'!D23</f>
        <v>29.799999999999997</v>
      </c>
      <c r="E23" s="25">
        <f>'1 полуг'!E23+'3 кв'!E23</f>
        <v>603.3599999999999</v>
      </c>
      <c r="F23" s="25">
        <f aca="true" t="shared" si="0" ref="F23:F43">D23+E23</f>
        <v>633.1599999999999</v>
      </c>
      <c r="G23" s="54">
        <f>'1 полуг'!G23+'3 кв'!G23</f>
        <v>28.114000000000004</v>
      </c>
      <c r="H23" s="54">
        <f>'1 полуг'!H23+'3 кв'!H23</f>
        <v>641.116</v>
      </c>
      <c r="I23" s="26">
        <f aca="true" t="shared" si="1" ref="I23:I43">G23+H23</f>
        <v>669.23</v>
      </c>
      <c r="J23" s="27">
        <f aca="true" t="shared" si="2" ref="J23:L44">IF(D23&gt;0,G23/D23,0)</f>
        <v>0.9434228187919466</v>
      </c>
      <c r="K23" s="27">
        <f t="shared" si="2"/>
        <v>1.0625762397242113</v>
      </c>
      <c r="L23" s="28">
        <f t="shared" si="2"/>
        <v>1.0569682228820523</v>
      </c>
      <c r="M23" s="55">
        <f>'1 полуг'!M23+'3 кв'!M23</f>
        <v>147977.39</v>
      </c>
      <c r="N23" s="29">
        <f aca="true" t="shared" si="3" ref="N23:N43">IF(I23&gt;0,M23/I23,0)</f>
        <v>221.11589438608553</v>
      </c>
    </row>
    <row r="24" spans="1:14" ht="12.75">
      <c r="A24" s="23" t="s">
        <v>97</v>
      </c>
      <c r="B24" s="30"/>
      <c r="C24" s="30"/>
      <c r="D24" s="25">
        <f>'1 полуг'!D24+'3 кв'!D24</f>
        <v>29.799999999999997</v>
      </c>
      <c r="E24" s="25">
        <f>'1 полуг'!E24+'3 кв'!E24</f>
        <v>628.5</v>
      </c>
      <c r="F24" s="25">
        <f>D24+E24</f>
        <v>658.3</v>
      </c>
      <c r="G24" s="54">
        <f>'1 полуг'!G24+'3 кв'!G24</f>
        <v>28.814</v>
      </c>
      <c r="H24" s="54">
        <f>'1 полуг'!H24+'3 кв'!H24</f>
        <v>602.854</v>
      </c>
      <c r="I24" s="26">
        <f>G24+H24</f>
        <v>631.668</v>
      </c>
      <c r="J24" s="27">
        <f>IF(D24&gt;0,G24/D24,0)</f>
        <v>0.9669127516778524</v>
      </c>
      <c r="K24" s="27">
        <f>IF(E24&gt;0,H24/E24,0)</f>
        <v>0.959194908512331</v>
      </c>
      <c r="L24" s="28">
        <f>IF(F24&gt;0,I24/F24,0)</f>
        <v>0.9595442807230746</v>
      </c>
      <c r="M24" s="55">
        <f>'1 полуг'!M24+'3 кв'!M24</f>
        <v>191227.39</v>
      </c>
      <c r="N24" s="29">
        <f>IF(I24&gt;0,M24/I24,0)</f>
        <v>302.73401533717083</v>
      </c>
    </row>
    <row r="25" spans="1:14" ht="12.75">
      <c r="A25" s="31" t="s">
        <v>8</v>
      </c>
      <c r="B25" s="30"/>
      <c r="C25" s="30"/>
      <c r="D25" s="25">
        <f>'1 полуг'!D25+'3 кв'!D25</f>
        <v>47.68</v>
      </c>
      <c r="E25" s="25">
        <f>'1 полуг'!E25+'3 кв'!E25</f>
        <v>930.18</v>
      </c>
      <c r="F25" s="25">
        <f t="shared" si="0"/>
        <v>977.8599999999999</v>
      </c>
      <c r="G25" s="54">
        <f>'1 полуг'!G25+'3 кв'!G25</f>
        <v>32.838</v>
      </c>
      <c r="H25" s="54">
        <f>'1 полуг'!H25+'3 кв'!H25</f>
        <v>687.5219999999999</v>
      </c>
      <c r="I25" s="26">
        <f t="shared" si="1"/>
        <v>720.3599999999999</v>
      </c>
      <c r="J25" s="27">
        <f t="shared" si="2"/>
        <v>0.6887164429530201</v>
      </c>
      <c r="K25" s="27">
        <f t="shared" si="2"/>
        <v>0.739127910726956</v>
      </c>
      <c r="L25" s="28">
        <f t="shared" si="2"/>
        <v>0.7366698709426707</v>
      </c>
      <c r="M25" s="55">
        <f>'1 полуг'!M25+'3 кв'!M25</f>
        <v>160514</v>
      </c>
      <c r="N25" s="29">
        <f t="shared" si="3"/>
        <v>222.82469876173028</v>
      </c>
    </row>
    <row r="26" spans="1:14" ht="12.75">
      <c r="A26" s="31" t="s">
        <v>35</v>
      </c>
      <c r="B26" s="30"/>
      <c r="C26" s="30"/>
      <c r="D26" s="25">
        <f>'1 полуг'!D26+'3 кв'!D26</f>
        <v>26.82</v>
      </c>
      <c r="E26" s="25">
        <f>'1 полуг'!E26+'3 кв'!E26</f>
        <v>527.94</v>
      </c>
      <c r="F26" s="25">
        <f t="shared" si="0"/>
        <v>554.7600000000001</v>
      </c>
      <c r="G26" s="54">
        <f>'1 полуг'!G26+'3 кв'!G26</f>
        <v>25.539</v>
      </c>
      <c r="H26" s="54">
        <f>'1 полуг'!H26+'3 кв'!H26</f>
        <v>503.231</v>
      </c>
      <c r="I26" s="26">
        <f t="shared" si="1"/>
        <v>528.77</v>
      </c>
      <c r="J26" s="27">
        <f t="shared" si="2"/>
        <v>0.9522371364653245</v>
      </c>
      <c r="K26" s="27">
        <f t="shared" si="2"/>
        <v>0.9531973330302684</v>
      </c>
      <c r="L26" s="28">
        <f t="shared" si="2"/>
        <v>0.9531509121061358</v>
      </c>
      <c r="M26" s="55">
        <f>'1 полуг'!M26+'3 кв'!M26</f>
        <v>193354.32</v>
      </c>
      <c r="N26" s="29">
        <f t="shared" si="3"/>
        <v>365.6680976606086</v>
      </c>
    </row>
    <row r="27" spans="1:14" ht="12.75">
      <c r="A27" s="31" t="s">
        <v>36</v>
      </c>
      <c r="B27" s="30"/>
      <c r="C27" s="30"/>
      <c r="D27" s="25">
        <f>'1 полуг'!D27+'3 кв'!D27</f>
        <v>13.41</v>
      </c>
      <c r="E27" s="25">
        <f>'1 полуг'!E27+'3 кв'!E27</f>
        <v>276.53999999999996</v>
      </c>
      <c r="F27" s="25">
        <f t="shared" si="0"/>
        <v>289.95</v>
      </c>
      <c r="G27" s="54">
        <f>'1 полуг'!G27+'3 кв'!G27</f>
        <v>12.317</v>
      </c>
      <c r="H27" s="54">
        <f>'1 полуг'!H27+'3 кв'!H27</f>
        <v>268.002</v>
      </c>
      <c r="I27" s="26">
        <f t="shared" si="1"/>
        <v>280.319</v>
      </c>
      <c r="J27" s="27">
        <f t="shared" si="2"/>
        <v>0.9184936614466815</v>
      </c>
      <c r="K27" s="27">
        <f t="shared" si="2"/>
        <v>0.9691256237795619</v>
      </c>
      <c r="L27" s="28">
        <f t="shared" si="2"/>
        <v>0.9667839282634938</v>
      </c>
      <c r="M27" s="55">
        <f>'1 полуг'!M27+'3 кв'!M27</f>
        <v>39498.119999999995</v>
      </c>
      <c r="N27" s="29">
        <f t="shared" si="3"/>
        <v>140.90418416161586</v>
      </c>
    </row>
    <row r="28" spans="1:14" ht="12.75">
      <c r="A28" s="32" t="s">
        <v>9</v>
      </c>
      <c r="B28" s="30"/>
      <c r="C28" s="30"/>
      <c r="D28" s="25">
        <f>'1 полуг'!D28+'3 кв'!D28</f>
        <v>581.0999999999999</v>
      </c>
      <c r="E28" s="25">
        <f>'1 полуг'!E28+'3 кв'!E28</f>
        <v>11313</v>
      </c>
      <c r="F28" s="25">
        <f t="shared" si="0"/>
        <v>11894.1</v>
      </c>
      <c r="G28" s="54">
        <f>'1 полуг'!G28+'3 кв'!G28</f>
        <v>577.349</v>
      </c>
      <c r="H28" s="54">
        <f>'1 полуг'!H28+'3 кв'!H28</f>
        <v>11385.627</v>
      </c>
      <c r="I28" s="26">
        <f t="shared" si="1"/>
        <v>11962.976</v>
      </c>
      <c r="J28" s="27">
        <f t="shared" si="2"/>
        <v>0.9935450008604373</v>
      </c>
      <c r="K28" s="27">
        <f t="shared" si="2"/>
        <v>1.0064197825510475</v>
      </c>
      <c r="L28" s="28">
        <f t="shared" si="2"/>
        <v>1.0057907702138036</v>
      </c>
      <c r="M28" s="55">
        <f>'1 полуг'!M28+'3 кв'!M28</f>
        <v>855264.1799999999</v>
      </c>
      <c r="N28" s="29">
        <f t="shared" si="3"/>
        <v>71.4925934817557</v>
      </c>
    </row>
    <row r="29" spans="1:14" ht="12.75">
      <c r="A29" s="31" t="s">
        <v>10</v>
      </c>
      <c r="B29" s="30"/>
      <c r="C29" s="30"/>
      <c r="D29" s="25">
        <f>'1 полуг'!D29+'3 кв'!D29</f>
        <v>44.7</v>
      </c>
      <c r="E29" s="25">
        <f>'1 полуг'!E29+'3 кв'!E29</f>
        <v>1005.5999999999999</v>
      </c>
      <c r="F29" s="25">
        <f t="shared" si="0"/>
        <v>1050.3</v>
      </c>
      <c r="G29" s="54">
        <f>'1 полуг'!G29+'3 кв'!G29</f>
        <v>43.115</v>
      </c>
      <c r="H29" s="54">
        <f>'1 полуг'!H29+'3 кв'!H29</f>
        <v>941.885</v>
      </c>
      <c r="I29" s="26">
        <f t="shared" si="1"/>
        <v>985</v>
      </c>
      <c r="J29" s="27">
        <f t="shared" si="2"/>
        <v>0.9645413870246085</v>
      </c>
      <c r="K29" s="27">
        <f t="shared" si="2"/>
        <v>0.9366398170246619</v>
      </c>
      <c r="L29" s="28">
        <f t="shared" si="2"/>
        <v>0.9378272874416834</v>
      </c>
      <c r="M29" s="55">
        <f>'1 полуг'!M29+'3 кв'!M29</f>
        <v>180546</v>
      </c>
      <c r="N29" s="29">
        <f t="shared" si="3"/>
        <v>183.29543147208122</v>
      </c>
    </row>
    <row r="30" spans="1:14" ht="12.75">
      <c r="A30" s="31" t="s">
        <v>11</v>
      </c>
      <c r="B30" s="30"/>
      <c r="C30" s="30"/>
      <c r="D30" s="25">
        <f>'1 полуг'!D30+'3 кв'!D30</f>
        <v>13.41</v>
      </c>
      <c r="E30" s="25">
        <f>'1 полуг'!E30+'3 кв'!E30</f>
        <v>276.53999999999996</v>
      </c>
      <c r="F30" s="25">
        <f t="shared" si="0"/>
        <v>289.95</v>
      </c>
      <c r="G30" s="54">
        <f>'1 полуг'!G30+'3 кв'!G30</f>
        <v>12.372</v>
      </c>
      <c r="H30" s="54">
        <f>'1 полуг'!H30+'3 кв'!H30</f>
        <v>281.77</v>
      </c>
      <c r="I30" s="26">
        <f t="shared" si="1"/>
        <v>294.142</v>
      </c>
      <c r="J30" s="27">
        <f t="shared" si="2"/>
        <v>0.9225950782997763</v>
      </c>
      <c r="K30" s="27">
        <f t="shared" si="2"/>
        <v>1.0189122730888842</v>
      </c>
      <c r="L30" s="28">
        <f t="shared" si="2"/>
        <v>1.014457665114675</v>
      </c>
      <c r="M30" s="55">
        <f>'1 полуг'!M30+'3 кв'!M30</f>
        <v>52619.78999999999</v>
      </c>
      <c r="N30" s="29">
        <f t="shared" si="3"/>
        <v>178.89247370317736</v>
      </c>
    </row>
    <row r="31" spans="1:14" ht="12.75">
      <c r="A31" s="31" t="s">
        <v>12</v>
      </c>
      <c r="B31" s="30"/>
      <c r="C31" s="30"/>
      <c r="D31" s="25">
        <f>'1 полуг'!D31+'3 кв'!D31</f>
        <v>5.96</v>
      </c>
      <c r="E31" s="25">
        <f>'1 полуг'!E31+'3 кв'!E31</f>
        <v>150.83999999999997</v>
      </c>
      <c r="F31" s="25">
        <f t="shared" si="0"/>
        <v>156.79999999999998</v>
      </c>
      <c r="G31" s="54">
        <f>'1 полуг'!G31+'3 кв'!G31</f>
        <v>6.232</v>
      </c>
      <c r="H31" s="54">
        <f>'1 полуг'!H31+'3 кв'!H31</f>
        <v>145.176</v>
      </c>
      <c r="I31" s="26">
        <f t="shared" si="1"/>
        <v>151.408</v>
      </c>
      <c r="J31" s="27">
        <f t="shared" si="2"/>
        <v>1.0456375838926175</v>
      </c>
      <c r="K31" s="27">
        <f t="shared" si="2"/>
        <v>0.9624502784407319</v>
      </c>
      <c r="L31" s="28">
        <f t="shared" si="2"/>
        <v>0.9656122448979592</v>
      </c>
      <c r="M31" s="55">
        <f>'1 полуг'!M31+'3 кв'!M31</f>
        <v>56081.469999999994</v>
      </c>
      <c r="N31" s="29">
        <f t="shared" si="3"/>
        <v>370.3996486315122</v>
      </c>
    </row>
    <row r="32" spans="1:14" ht="12.75">
      <c r="A32" s="31" t="s">
        <v>13</v>
      </c>
      <c r="B32" s="30"/>
      <c r="C32" s="30"/>
      <c r="D32" s="25">
        <f>'1 полуг'!D32+'3 кв'!D32</f>
        <v>1490</v>
      </c>
      <c r="E32" s="25">
        <f>'1 полуг'!E32+'3 кв'!E32</f>
        <v>25140</v>
      </c>
      <c r="F32" s="25">
        <f t="shared" si="0"/>
        <v>26630</v>
      </c>
      <c r="G32" s="54">
        <f>'1 полуг'!G32+'3 кв'!G32</f>
        <v>1405.3</v>
      </c>
      <c r="H32" s="54">
        <f>'1 полуг'!H32+'3 кв'!H32</f>
        <v>25022.6</v>
      </c>
      <c r="I32" s="26">
        <f t="shared" si="1"/>
        <v>26427.899999999998</v>
      </c>
      <c r="J32" s="27">
        <f t="shared" si="2"/>
        <v>0.9431543624161074</v>
      </c>
      <c r="K32" s="27">
        <f t="shared" si="2"/>
        <v>0.9953301511535401</v>
      </c>
      <c r="L32" s="28">
        <f t="shared" si="2"/>
        <v>0.9924108148704468</v>
      </c>
      <c r="M32" s="55">
        <f>'1 полуг'!M32+'3 кв'!M32</f>
        <v>153167.22</v>
      </c>
      <c r="N32" s="29">
        <f t="shared" si="3"/>
        <v>5.795663673617654</v>
      </c>
    </row>
    <row r="33" spans="1:14" ht="12.75">
      <c r="A33" s="31" t="s">
        <v>14</v>
      </c>
      <c r="B33" s="30"/>
      <c r="C33" s="30"/>
      <c r="D33" s="25">
        <f>'1 полуг'!D33+'3 кв'!D33</f>
        <v>37.25</v>
      </c>
      <c r="E33" s="25">
        <f>'1 полуг'!E33+'3 кв'!E33</f>
        <v>729.06</v>
      </c>
      <c r="F33" s="25">
        <f t="shared" si="0"/>
        <v>766.31</v>
      </c>
      <c r="G33" s="54">
        <f>'1 полуг'!G33+'3 кв'!G33</f>
        <v>36.126999999999995</v>
      </c>
      <c r="H33" s="54">
        <f>'1 полуг'!H33+'3 кв'!H33</f>
        <v>694.053</v>
      </c>
      <c r="I33" s="26">
        <f t="shared" si="1"/>
        <v>730.18</v>
      </c>
      <c r="J33" s="27">
        <f t="shared" si="2"/>
        <v>0.9698523489932884</v>
      </c>
      <c r="K33" s="27">
        <f t="shared" si="2"/>
        <v>0.9519833758538393</v>
      </c>
      <c r="L33" s="28">
        <f t="shared" si="2"/>
        <v>0.9528519789641268</v>
      </c>
      <c r="M33" s="55">
        <f>'1 полуг'!M33+'3 кв'!M33</f>
        <v>24917.170000000002</v>
      </c>
      <c r="N33" s="29">
        <f t="shared" si="3"/>
        <v>34.12469528061575</v>
      </c>
    </row>
    <row r="34" spans="1:14" ht="12.75">
      <c r="A34" s="31" t="s">
        <v>15</v>
      </c>
      <c r="B34" s="30"/>
      <c r="C34" s="30"/>
      <c r="D34" s="25">
        <f>'1 полуг'!D34+'3 кв'!D34</f>
        <v>44.7</v>
      </c>
      <c r="E34" s="25">
        <f>'1 полуг'!E34+'3 кв'!E34</f>
        <v>1081.02</v>
      </c>
      <c r="F34" s="25">
        <f t="shared" si="0"/>
        <v>1125.72</v>
      </c>
      <c r="G34" s="54">
        <f>'1 полуг'!G34+'3 кв'!G34</f>
        <v>47.666</v>
      </c>
      <c r="H34" s="54">
        <f>'1 полуг'!H34+'3 кв'!H34</f>
        <v>1042.453</v>
      </c>
      <c r="I34" s="26">
        <f t="shared" si="1"/>
        <v>1090.119</v>
      </c>
      <c r="J34" s="27">
        <f t="shared" si="2"/>
        <v>1.0663534675615212</v>
      </c>
      <c r="K34" s="27">
        <f t="shared" si="2"/>
        <v>0.9643235092782743</v>
      </c>
      <c r="L34" s="28">
        <f t="shared" si="2"/>
        <v>0.9683749067263617</v>
      </c>
      <c r="M34" s="55">
        <f>'1 полуг'!M34+'3 кв'!M34</f>
        <v>60337.25</v>
      </c>
      <c r="N34" s="29">
        <f t="shared" si="3"/>
        <v>55.34923251498231</v>
      </c>
    </row>
    <row r="35" spans="1:14" ht="12.75">
      <c r="A35" s="31" t="s">
        <v>16</v>
      </c>
      <c r="B35" s="30"/>
      <c r="C35" s="30"/>
      <c r="D35" s="25">
        <f>'1 полуг'!D35+'3 кв'!D35</f>
        <v>11.92</v>
      </c>
      <c r="E35" s="25">
        <f>'1 полуг'!E35+'3 кв'!E35</f>
        <v>301.67999999999995</v>
      </c>
      <c r="F35" s="25">
        <f t="shared" si="0"/>
        <v>313.59999999999997</v>
      </c>
      <c r="G35" s="54">
        <f>'1 полуг'!G35+'3 кв'!G35</f>
        <v>12.2</v>
      </c>
      <c r="H35" s="54">
        <f>'1 полуг'!H35+'3 кв'!H35</f>
        <v>272.248</v>
      </c>
      <c r="I35" s="26">
        <f t="shared" si="1"/>
        <v>284.448</v>
      </c>
      <c r="J35" s="27">
        <f t="shared" si="2"/>
        <v>1.023489932885906</v>
      </c>
      <c r="K35" s="27">
        <f t="shared" si="2"/>
        <v>0.9024396711747549</v>
      </c>
      <c r="L35" s="28">
        <f t="shared" si="2"/>
        <v>0.9070408163265307</v>
      </c>
      <c r="M35" s="55">
        <f>'1 полуг'!M35+'3 кв'!M35</f>
        <v>12150.55</v>
      </c>
      <c r="N35" s="29">
        <f t="shared" si="3"/>
        <v>42.71624339070762</v>
      </c>
    </row>
    <row r="36" spans="1:14" ht="12.75">
      <c r="A36" s="31" t="s">
        <v>17</v>
      </c>
      <c r="B36" s="30"/>
      <c r="C36" s="30"/>
      <c r="D36" s="25">
        <f>'1 полуг'!D36+'3 кв'!D36</f>
        <v>37.25</v>
      </c>
      <c r="E36" s="25">
        <f>'1 полуг'!E36+'3 кв'!E36</f>
        <v>754.2</v>
      </c>
      <c r="F36" s="25">
        <f t="shared" si="0"/>
        <v>791.45</v>
      </c>
      <c r="G36" s="54">
        <f>'1 полуг'!G36+'3 кв'!G36</f>
        <v>36.512</v>
      </c>
      <c r="H36" s="54">
        <f>'1 полуг'!H36+'3 кв'!H36</f>
        <v>749.214</v>
      </c>
      <c r="I36" s="26">
        <f t="shared" si="1"/>
        <v>785.7260000000001</v>
      </c>
      <c r="J36" s="27">
        <f t="shared" si="2"/>
        <v>0.9801879194630873</v>
      </c>
      <c r="K36" s="27">
        <f t="shared" si="2"/>
        <v>0.9933890214797136</v>
      </c>
      <c r="L36" s="28">
        <f t="shared" si="2"/>
        <v>0.9927677048455368</v>
      </c>
      <c r="M36" s="55">
        <f>'1 полуг'!M36+'3 кв'!M36</f>
        <v>55299.62</v>
      </c>
      <c r="N36" s="29">
        <f t="shared" si="3"/>
        <v>70.3802852393837</v>
      </c>
    </row>
    <row r="37" spans="1:14" ht="12.75">
      <c r="A37" s="31" t="s">
        <v>18</v>
      </c>
      <c r="B37" s="30"/>
      <c r="C37" s="30"/>
      <c r="D37" s="25">
        <f>'1 полуг'!D37+'3 кв'!D37</f>
        <v>17.880000000000003</v>
      </c>
      <c r="E37" s="25">
        <f>'1 полуг'!E37+'3 кв'!E37</f>
        <v>502.79999999999995</v>
      </c>
      <c r="F37" s="25">
        <f t="shared" si="0"/>
        <v>520.68</v>
      </c>
      <c r="G37" s="54">
        <f>'1 полуг'!G37+'3 кв'!G37</f>
        <v>15.579999999999998</v>
      </c>
      <c r="H37" s="54">
        <f>'1 полуг'!H37+'3 кв'!H37</f>
        <v>469.678</v>
      </c>
      <c r="I37" s="26">
        <f t="shared" si="1"/>
        <v>485.258</v>
      </c>
      <c r="J37" s="27">
        <f t="shared" si="2"/>
        <v>0.8713646532438477</v>
      </c>
      <c r="K37" s="27">
        <f t="shared" si="2"/>
        <v>0.9341249005568816</v>
      </c>
      <c r="L37" s="28">
        <f t="shared" si="2"/>
        <v>0.9319697318890682</v>
      </c>
      <c r="M37" s="55">
        <f>'1 полуг'!M37+'3 кв'!M37</f>
        <v>50495.450000000004</v>
      </c>
      <c r="N37" s="29">
        <f t="shared" si="3"/>
        <v>104.05897481339825</v>
      </c>
    </row>
    <row r="38" spans="1:14" ht="12.75">
      <c r="A38" s="31" t="s">
        <v>19</v>
      </c>
      <c r="B38" s="30"/>
      <c r="C38" s="30"/>
      <c r="D38" s="25">
        <f>'1 полуг'!D38+'3 кв'!D38</f>
        <v>13.41</v>
      </c>
      <c r="E38" s="25">
        <f>'1 полуг'!E38+'3 кв'!E38</f>
        <v>276.53999999999996</v>
      </c>
      <c r="F38" s="25">
        <f t="shared" si="0"/>
        <v>289.95</v>
      </c>
      <c r="G38" s="54">
        <f>'1 полуг'!G38+'3 кв'!G38</f>
        <v>13.819</v>
      </c>
      <c r="H38" s="54">
        <f>'1 полуг'!H38+'3 кв'!H38</f>
        <v>251.607</v>
      </c>
      <c r="I38" s="26">
        <f t="shared" si="1"/>
        <v>265.426</v>
      </c>
      <c r="J38" s="27">
        <f t="shared" si="2"/>
        <v>1.0304996271439224</v>
      </c>
      <c r="K38" s="27">
        <f t="shared" si="2"/>
        <v>0.9098394445649817</v>
      </c>
      <c r="L38" s="28">
        <f t="shared" si="2"/>
        <v>0.9154198999827556</v>
      </c>
      <c r="M38" s="55">
        <f>'1 полуг'!M38+'3 кв'!M38</f>
        <v>39188.119999999995</v>
      </c>
      <c r="N38" s="29">
        <f t="shared" si="3"/>
        <v>147.64235606157646</v>
      </c>
    </row>
    <row r="39" spans="1:14" ht="12.75">
      <c r="A39" s="31" t="s">
        <v>20</v>
      </c>
      <c r="B39" s="30"/>
      <c r="C39" s="30"/>
      <c r="D39" s="25">
        <f>'1 полуг'!D39+'3 кв'!D39</f>
        <v>141.55</v>
      </c>
      <c r="E39" s="25">
        <f>'1 полуг'!E39+'3 кв'!E39</f>
        <v>2514</v>
      </c>
      <c r="F39" s="25">
        <f t="shared" si="0"/>
        <v>2655.55</v>
      </c>
      <c r="G39" s="54">
        <f>'1 полуг'!G39+'3 кв'!G39</f>
        <v>125.881</v>
      </c>
      <c r="H39" s="54">
        <f>'1 полуг'!H39+'3 кв'!H39</f>
        <v>2362.0389999999998</v>
      </c>
      <c r="I39" s="26">
        <f t="shared" si="1"/>
        <v>2487.9199999999996</v>
      </c>
      <c r="J39" s="27">
        <f t="shared" si="2"/>
        <v>0.8893041328152596</v>
      </c>
      <c r="K39" s="27">
        <f t="shared" si="2"/>
        <v>0.9395540970564836</v>
      </c>
      <c r="L39" s="28">
        <f t="shared" si="2"/>
        <v>0.9368756001581591</v>
      </c>
      <c r="M39" s="55">
        <f>'1 полуг'!M39+'3 кв'!M39</f>
        <v>200466.90999999997</v>
      </c>
      <c r="N39" s="29">
        <f t="shared" si="3"/>
        <v>80.57610775266086</v>
      </c>
    </row>
    <row r="40" spans="1:14" ht="12.75">
      <c r="A40" s="31" t="s">
        <v>21</v>
      </c>
      <c r="B40" s="30"/>
      <c r="C40" s="30"/>
      <c r="D40" s="25">
        <f>'1 полуг'!D40+'3 кв'!D40</f>
        <v>149</v>
      </c>
      <c r="E40" s="25">
        <f>'1 полуг'!E40+'3 кв'!E40</f>
        <v>2514</v>
      </c>
      <c r="F40" s="25">
        <f t="shared" si="0"/>
        <v>2663</v>
      </c>
      <c r="G40" s="54">
        <f>'1 полуг'!G40+'3 кв'!G40</f>
        <v>150.60000000000002</v>
      </c>
      <c r="H40" s="54">
        <f>'1 полуг'!H40+'3 кв'!H40</f>
        <v>2536.8</v>
      </c>
      <c r="I40" s="26">
        <f t="shared" si="1"/>
        <v>2687.4</v>
      </c>
      <c r="J40" s="27">
        <f t="shared" si="2"/>
        <v>1.0107382550335573</v>
      </c>
      <c r="K40" s="27">
        <f t="shared" si="2"/>
        <v>1.0090692124105012</v>
      </c>
      <c r="L40" s="28">
        <f t="shared" si="2"/>
        <v>1.009162598573038</v>
      </c>
      <c r="M40" s="55">
        <f>'1 полуг'!M40+'3 кв'!M40</f>
        <v>96661.12</v>
      </c>
      <c r="N40" s="29">
        <f t="shared" si="3"/>
        <v>35.968266726203765</v>
      </c>
    </row>
    <row r="41" spans="1:14" ht="12.75">
      <c r="A41" s="31" t="s">
        <v>22</v>
      </c>
      <c r="B41" s="30"/>
      <c r="C41" s="30"/>
      <c r="D41" s="25">
        <f>'1 полуг'!D41+'3 кв'!D41</f>
        <v>178.8</v>
      </c>
      <c r="E41" s="25">
        <f>'1 полуг'!E41+'3 кв'!E41</f>
        <v>3519.6000000000004</v>
      </c>
      <c r="F41" s="25">
        <f t="shared" si="0"/>
        <v>3698.4000000000005</v>
      </c>
      <c r="G41" s="54">
        <f>'1 полуг'!G41+'3 кв'!G41</f>
        <v>121.44800000000001</v>
      </c>
      <c r="H41" s="54">
        <f>'1 полуг'!H41+'3 кв'!H41</f>
        <v>2712.657</v>
      </c>
      <c r="I41" s="26">
        <f t="shared" si="1"/>
        <v>2834.105</v>
      </c>
      <c r="J41" s="27">
        <f t="shared" si="2"/>
        <v>0.6792393736017897</v>
      </c>
      <c r="K41" s="27">
        <f t="shared" si="2"/>
        <v>0.7707287759972724</v>
      </c>
      <c r="L41" s="28">
        <f t="shared" si="2"/>
        <v>0.7663056997620592</v>
      </c>
      <c r="M41" s="55">
        <f>'1 полуг'!M41+'3 кв'!M41</f>
        <v>158575.78999999998</v>
      </c>
      <c r="N41" s="29">
        <f t="shared" si="3"/>
        <v>55.95268700348081</v>
      </c>
    </row>
    <row r="42" spans="1:14" ht="12.75">
      <c r="A42" s="31" t="s">
        <v>23</v>
      </c>
      <c r="B42" s="30"/>
      <c r="C42" s="30"/>
      <c r="D42" s="25">
        <f>'1 полуг'!D42+'3 кв'!D42</f>
        <v>268.2</v>
      </c>
      <c r="E42" s="25">
        <f>'1 полуг'!E42+'3 кв'!E42</f>
        <v>5530.8</v>
      </c>
      <c r="F42" s="25">
        <f t="shared" si="0"/>
        <v>5799</v>
      </c>
      <c r="G42" s="54">
        <f>'1 полуг'!G42+'3 кв'!G42</f>
        <v>242.078</v>
      </c>
      <c r="H42" s="54">
        <f>'1 полуг'!H42+'3 кв'!H42</f>
        <v>5258.5380000000005</v>
      </c>
      <c r="I42" s="26">
        <f t="shared" si="1"/>
        <v>5500.616000000001</v>
      </c>
      <c r="J42" s="27">
        <f t="shared" si="2"/>
        <v>0.9026025354213274</v>
      </c>
      <c r="K42" s="27">
        <f t="shared" si="2"/>
        <v>0.9507734866565416</v>
      </c>
      <c r="L42" s="28">
        <f t="shared" si="2"/>
        <v>0.9485456113122954</v>
      </c>
      <c r="M42" s="55">
        <f>'1 полуг'!M42+'3 кв'!M42</f>
        <v>403976.05000000005</v>
      </c>
      <c r="N42" s="29">
        <f t="shared" si="3"/>
        <v>73.4419654089651</v>
      </c>
    </row>
    <row r="43" spans="1:14" ht="12.75">
      <c r="A43" s="31" t="s">
        <v>24</v>
      </c>
      <c r="B43" s="30"/>
      <c r="C43" s="30"/>
      <c r="D43" s="25">
        <f>'1 полуг'!D43+'3 кв'!D43</f>
        <v>59.599999999999994</v>
      </c>
      <c r="E43" s="25">
        <f>'1 полуг'!E43+'3 кв'!E43</f>
        <v>1257</v>
      </c>
      <c r="F43" s="25">
        <f t="shared" si="0"/>
        <v>1316.6</v>
      </c>
      <c r="G43" s="54">
        <f>'1 полуг'!G43+'3 кв'!G43</f>
        <v>60.239999999999995</v>
      </c>
      <c r="H43" s="54">
        <f>'1 полуг'!H43+'3 кв'!H43</f>
        <v>1268.8400000000001</v>
      </c>
      <c r="I43" s="26">
        <f t="shared" si="1"/>
        <v>1329.0800000000002</v>
      </c>
      <c r="J43" s="27">
        <f t="shared" si="2"/>
        <v>1.010738255033557</v>
      </c>
      <c r="K43" s="27">
        <f t="shared" si="2"/>
        <v>1.0094192521877488</v>
      </c>
      <c r="L43" s="28">
        <f t="shared" si="2"/>
        <v>1.0094789609600487</v>
      </c>
      <c r="M43" s="55">
        <f>'1 полуг'!M43+'3 кв'!M43</f>
        <v>83141.7</v>
      </c>
      <c r="N43" s="29">
        <f t="shared" si="3"/>
        <v>62.555828091612234</v>
      </c>
    </row>
    <row r="44" spans="1:14" ht="12.75">
      <c r="A44" s="32" t="s">
        <v>25</v>
      </c>
      <c r="B44" s="30"/>
      <c r="C44" s="30"/>
      <c r="D44" s="25">
        <f>'1 полуг'!D44+'3 кв'!D44</f>
        <v>89.4</v>
      </c>
      <c r="E44" s="25">
        <f>'1 полуг'!E44+'3 кв'!E44</f>
        <v>2011.1999999999998</v>
      </c>
      <c r="F44" s="25">
        <f>D44+E44</f>
        <v>2100.6</v>
      </c>
      <c r="G44" s="54">
        <f>'1 полуг'!G44+'3 кв'!G44</f>
        <v>90.56899999999999</v>
      </c>
      <c r="H44" s="54">
        <f>'1 полуг'!H44+'3 кв'!H44</f>
        <v>2032.431</v>
      </c>
      <c r="I44" s="26">
        <f>G44+H44</f>
        <v>2123</v>
      </c>
      <c r="J44" s="27">
        <f t="shared" si="2"/>
        <v>1.0130760626398208</v>
      </c>
      <c r="K44" s="27">
        <f t="shared" si="2"/>
        <v>1.0105563842482101</v>
      </c>
      <c r="L44" s="28">
        <f t="shared" si="2"/>
        <v>1.0106636199181187</v>
      </c>
      <c r="M44" s="55">
        <f>'1 полуг'!M44+'3 кв'!M44</f>
        <v>154944</v>
      </c>
      <c r="N44" s="29">
        <f>IF(I44&gt;0,M44/I44,0)</f>
        <v>72.98351389543099</v>
      </c>
    </row>
    <row r="45" spans="1:14" s="20" customFormat="1" ht="12.75">
      <c r="A45" s="44" t="s">
        <v>54</v>
      </c>
      <c r="B45" s="45"/>
      <c r="C45" s="45"/>
      <c r="D45" s="46">
        <f>SUM(D22:D44)</f>
        <v>3406.14</v>
      </c>
      <c r="E45" s="46">
        <f>SUM(E22:E44)</f>
        <v>63227.09999999999</v>
      </c>
      <c r="F45" s="46">
        <f>D45+E45</f>
        <v>66633.23999999999</v>
      </c>
      <c r="G45" s="56">
        <f>'1 полуг'!G45+'3 кв'!G45</f>
        <v>3193.1639999999998</v>
      </c>
      <c r="H45" s="56">
        <f>'1 полуг'!H45+'3 кв'!H45</f>
        <v>61494.87</v>
      </c>
      <c r="I45" s="47">
        <f>G45+H45</f>
        <v>64688.034</v>
      </c>
      <c r="J45" s="59">
        <f>IF(G45&gt;0,G45/D45,0)</f>
        <v>0.9374729165565713</v>
      </c>
      <c r="K45" s="59">
        <f>IF(E45&gt;0,H45/E45,0)</f>
        <v>0.9726030452132078</v>
      </c>
      <c r="L45" s="59">
        <f>IF(F45&gt;0,I45/F45,0)</f>
        <v>0.9708072727665653</v>
      </c>
      <c r="M45" s="57">
        <f>'1 полуг'!M45+'3 кв'!M45</f>
        <v>3828445.9800000004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134.1</v>
      </c>
      <c r="E47" s="35">
        <f t="shared" si="4"/>
        <v>2614.56</v>
      </c>
      <c r="F47" s="35">
        <f t="shared" si="4"/>
        <v>2748.66</v>
      </c>
      <c r="G47" s="35">
        <f t="shared" si="4"/>
        <v>125.382</v>
      </c>
      <c r="H47" s="35">
        <f t="shared" si="4"/>
        <v>2608.499</v>
      </c>
      <c r="I47" s="35">
        <f t="shared" si="4"/>
        <v>2733.881</v>
      </c>
      <c r="J47" s="61">
        <f>IF(G47=0,0,G47/D47)</f>
        <v>0.9349888143176734</v>
      </c>
      <c r="K47" s="61">
        <f>IF(H47=0,0,H47/E47)</f>
        <v>0.997681827917508</v>
      </c>
      <c r="L47" s="61">
        <f>IF(I47&gt;0,I47/F47,0)</f>
        <v>0.9946231982129474</v>
      </c>
      <c r="M47" s="58">
        <f>SUM(M22:M24)</f>
        <v>797247.15</v>
      </c>
      <c r="N47" s="36">
        <f>IF(M47=0,0,M47/I47)</f>
        <v>291.6173564248042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E2:G2"/>
    <mergeCell ref="A1:G1"/>
    <mergeCell ref="A19:N19"/>
    <mergeCell ref="A20:A21"/>
    <mergeCell ref="B20:C20"/>
    <mergeCell ref="D20:F20"/>
    <mergeCell ref="G20:I20"/>
    <mergeCell ref="J20:L20"/>
    <mergeCell ref="M20:M21"/>
    <mergeCell ref="N20:N21"/>
    <mergeCell ref="L16:M16"/>
    <mergeCell ref="L17:M17"/>
    <mergeCell ref="A15:B15"/>
    <mergeCell ref="L15:M15"/>
    <mergeCell ref="C8:C10"/>
    <mergeCell ref="D8:F10"/>
    <mergeCell ref="A11:B11"/>
    <mergeCell ref="L13:N13"/>
    <mergeCell ref="L14:M14"/>
  </mergeCells>
  <printOptions horizontalCentered="1"/>
  <pageMargins left="0.31496062992125984" right="0.31496062992125984" top="0.7480314960629921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F1" sqref="F1"/>
    </sheetView>
  </sheetViews>
  <sheetFormatPr defaultColWidth="9.00390625" defaultRowHeight="18" customHeight="1"/>
  <cols>
    <col min="1" max="1" width="13.75390625" style="0" customWidth="1"/>
    <col min="2" max="2" width="14.25390625" style="0" customWidth="1"/>
  </cols>
  <sheetData>
    <row r="1" spans="1:3" ht="18" customHeight="1">
      <c r="A1" s="123" t="s">
        <v>56</v>
      </c>
      <c r="B1" s="124">
        <f>+янв!B8</f>
        <v>604226.76</v>
      </c>
      <c r="C1" s="124">
        <f>+янв!B5</f>
        <v>4493</v>
      </c>
    </row>
    <row r="2" spans="1:3" ht="18" customHeight="1">
      <c r="A2" s="123" t="s">
        <v>57</v>
      </c>
      <c r="B2" s="124">
        <f>+фев!B8</f>
        <v>690450.98</v>
      </c>
      <c r="C2" s="124">
        <f>+фев!B5</f>
        <v>4960</v>
      </c>
    </row>
    <row r="3" spans="1:3" ht="18" customHeight="1">
      <c r="A3" s="123" t="s">
        <v>58</v>
      </c>
      <c r="B3" s="124">
        <f>+март!B8</f>
        <v>901835.09</v>
      </c>
      <c r="C3" s="124">
        <f>+март!B5</f>
        <v>6254</v>
      </c>
    </row>
    <row r="4" spans="1:3" ht="18" customHeight="1">
      <c r="A4" s="123" t="s">
        <v>59</v>
      </c>
      <c r="B4" s="124">
        <f>+апр!B8</f>
        <v>924085.08</v>
      </c>
      <c r="C4" s="124">
        <f>+апр!B5</f>
        <v>6013</v>
      </c>
    </row>
    <row r="5" spans="1:3" ht="18" customHeight="1">
      <c r="A5" s="123" t="s">
        <v>60</v>
      </c>
      <c r="B5" s="124">
        <f>+май!B8</f>
        <v>733814.75</v>
      </c>
      <c r="C5" s="124">
        <f>+май!B5</f>
        <v>4910</v>
      </c>
    </row>
    <row r="6" spans="1:3" ht="18" customHeight="1">
      <c r="A6" s="123" t="s">
        <v>61</v>
      </c>
      <c r="B6" s="124">
        <f>+июнь!B8</f>
        <v>0</v>
      </c>
      <c r="C6" s="124">
        <f>+июнь!B5</f>
        <v>0</v>
      </c>
    </row>
    <row r="7" spans="1:3" ht="18" customHeight="1">
      <c r="A7" s="123" t="s">
        <v>62</v>
      </c>
      <c r="B7" s="124">
        <f>+июль!B8</f>
        <v>0</v>
      </c>
      <c r="C7" s="124">
        <f>+июль!B5</f>
        <v>0</v>
      </c>
    </row>
    <row r="8" spans="1:3" ht="18" customHeight="1">
      <c r="A8" s="123" t="s">
        <v>63</v>
      </c>
      <c r="B8" s="124">
        <f>+авг!B8</f>
        <v>0</v>
      </c>
      <c r="C8" s="124">
        <f>+авг!B5</f>
        <v>0</v>
      </c>
    </row>
    <row r="9" spans="1:3" ht="18" customHeight="1">
      <c r="A9" s="123" t="s">
        <v>64</v>
      </c>
      <c r="B9" s="124">
        <f>+сент!B8</f>
        <v>0</v>
      </c>
      <c r="C9" s="124">
        <f>+сент!B5</f>
        <v>0</v>
      </c>
    </row>
    <row r="10" spans="1:3" ht="18" customHeight="1">
      <c r="A10" s="123" t="s">
        <v>65</v>
      </c>
      <c r="B10" s="124">
        <f>+окт!B8</f>
        <v>0</v>
      </c>
      <c r="C10" s="124">
        <f>+окт!B5</f>
        <v>0</v>
      </c>
    </row>
    <row r="11" spans="1:3" ht="18" customHeight="1">
      <c r="A11" s="123" t="s">
        <v>66</v>
      </c>
      <c r="B11" s="124">
        <f>+нояб!B8</f>
        <v>0</v>
      </c>
      <c r="C11" s="124">
        <f>+нояб!B5</f>
        <v>0</v>
      </c>
    </row>
    <row r="12" spans="1:3" ht="18" customHeight="1">
      <c r="A12" s="123" t="s">
        <v>67</v>
      </c>
      <c r="B12" s="124">
        <f>+дек!B8</f>
        <v>0</v>
      </c>
      <c r="C12" s="124">
        <f>+дек!B5</f>
        <v>0</v>
      </c>
    </row>
    <row r="13" spans="1:3" ht="18" customHeight="1">
      <c r="A13" s="125" t="s">
        <v>68</v>
      </c>
      <c r="B13" s="124">
        <f>+'1 кв'!B8</f>
        <v>2196512.83</v>
      </c>
      <c r="C13" s="124">
        <f>+'1 кв'!B5</f>
        <v>15707</v>
      </c>
    </row>
    <row r="14" spans="1:3" ht="18" customHeight="1">
      <c r="A14" s="125" t="s">
        <v>69</v>
      </c>
      <c r="B14" s="124">
        <f>+'2 кв'!B8</f>
        <v>1657899.83</v>
      </c>
      <c r="C14" s="124">
        <f>+'2 кв'!B5</f>
        <v>10923</v>
      </c>
    </row>
    <row r="15" spans="1:3" ht="18" customHeight="1">
      <c r="A15" s="125" t="s">
        <v>70</v>
      </c>
      <c r="B15" s="124">
        <f>+'1 полуг'!B8</f>
        <v>3854412.66</v>
      </c>
      <c r="C15" s="124">
        <f>+'1 полуг'!B5</f>
        <v>26630</v>
      </c>
    </row>
    <row r="16" spans="1:3" ht="18" customHeight="1">
      <c r="A16" s="126" t="s">
        <v>71</v>
      </c>
      <c r="B16" s="127">
        <f>+'3 кв'!B8</f>
        <v>0</v>
      </c>
      <c r="C16" s="127">
        <f>+'3 кв'!B5</f>
        <v>0</v>
      </c>
    </row>
    <row r="17" spans="1:3" ht="18" customHeight="1">
      <c r="A17" s="126" t="s">
        <v>72</v>
      </c>
      <c r="B17" s="127">
        <f>+'9 мес'!B8</f>
        <v>3854412.66</v>
      </c>
      <c r="C17" s="127">
        <f>+'9 мес'!B5</f>
        <v>26630</v>
      </c>
    </row>
    <row r="18" spans="1:3" ht="18" customHeight="1">
      <c r="A18" s="126" t="s">
        <v>73</v>
      </c>
      <c r="B18" s="127">
        <f>+'4 кв'!B8</f>
        <v>0</v>
      </c>
      <c r="C18" s="127">
        <f>+'4 кв'!B5</f>
        <v>0</v>
      </c>
    </row>
    <row r="19" spans="1:3" ht="18" customHeight="1">
      <c r="A19" s="126" t="s">
        <v>74</v>
      </c>
      <c r="B19" s="127">
        <f>+год!B8</f>
        <v>3854412.66</v>
      </c>
      <c r="C19" s="127">
        <f>+год!B5</f>
        <v>26630</v>
      </c>
    </row>
    <row r="20" spans="2:3" ht="18" customHeight="1">
      <c r="B20" t="s">
        <v>95</v>
      </c>
      <c r="C20" t="s">
        <v>96</v>
      </c>
    </row>
  </sheetData>
  <sheetProtection password="CC53" sheet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2.75390625" style="2" customWidth="1"/>
    <col min="2" max="2" width="13.625" style="2" customWidth="1"/>
    <col min="3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76" t="s">
        <v>90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69" t="s">
        <v>55</v>
      </c>
      <c r="F2" s="169"/>
      <c r="G2" s="169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40</v>
      </c>
    </row>
    <row r="5" spans="1:2" ht="12.75">
      <c r="A5" s="5" t="s">
        <v>28</v>
      </c>
      <c r="B5" s="140">
        <f>B6+B7</f>
        <v>0</v>
      </c>
    </row>
    <row r="6" spans="1:2" ht="12.75">
      <c r="A6" s="6" t="s">
        <v>27</v>
      </c>
      <c r="B6" s="141">
        <f>SUM(окт:дек!B6)</f>
        <v>0</v>
      </c>
    </row>
    <row r="7" spans="1:2" ht="13.5" thickBot="1">
      <c r="A7" s="7" t="s">
        <v>29</v>
      </c>
      <c r="B7" s="141">
        <f>SUM(окт:дек!B7)</f>
        <v>0</v>
      </c>
    </row>
    <row r="8" spans="1:6" ht="12.75">
      <c r="A8" s="8" t="s">
        <v>31</v>
      </c>
      <c r="B8" s="144">
        <f>SUM(окт:дек!B8)</f>
        <v>0</v>
      </c>
      <c r="C8" s="170"/>
      <c r="D8" s="174"/>
      <c r="E8" s="169"/>
      <c r="F8" s="169"/>
    </row>
    <row r="9" spans="1:6" ht="12.75">
      <c r="A9" s="9" t="s">
        <v>32</v>
      </c>
      <c r="B9" s="144">
        <f>SUM(окт:дек!B9)</f>
        <v>0</v>
      </c>
      <c r="C9" s="170"/>
      <c r="D9" s="174"/>
      <c r="E9" s="169"/>
      <c r="F9" s="169"/>
    </row>
    <row r="10" spans="1:6" ht="13.5" thickBot="1">
      <c r="A10" s="11" t="s">
        <v>33</v>
      </c>
      <c r="B10" s="145">
        <f>B8-B9</f>
        <v>0</v>
      </c>
      <c r="C10" s="170"/>
      <c r="D10" s="174"/>
      <c r="E10" s="169"/>
      <c r="F10" s="169"/>
    </row>
    <row r="11" spans="1:3" ht="12.75">
      <c r="A11" s="171" t="s">
        <v>40</v>
      </c>
      <c r="B11" s="171"/>
      <c r="C11" s="12"/>
    </row>
    <row r="12" spans="1:3" ht="12.75">
      <c r="A12" s="3" t="s">
        <v>34</v>
      </c>
      <c r="B12" s="13">
        <v>121.5</v>
      </c>
      <c r="C12" s="12"/>
    </row>
    <row r="13" spans="1:14" ht="12.75" customHeight="1">
      <c r="A13" s="3" t="s">
        <v>2</v>
      </c>
      <c r="B13" s="131">
        <f>IF(M45&gt;0,B8/B5,0)</f>
        <v>0</v>
      </c>
      <c r="C13" s="12"/>
      <c r="L13" s="179" t="s">
        <v>49</v>
      </c>
      <c r="M13" s="179"/>
      <c r="N13" s="179"/>
    </row>
    <row r="14" spans="1:14" ht="12.75">
      <c r="A14" s="14" t="s">
        <v>3</v>
      </c>
      <c r="B14" s="15">
        <f>B13/B12</f>
        <v>0</v>
      </c>
      <c r="E14" s="42"/>
      <c r="L14" s="175" t="s">
        <v>50</v>
      </c>
      <c r="M14" s="175"/>
      <c r="N14" s="41">
        <v>2</v>
      </c>
    </row>
    <row r="15" spans="1:14" ht="12.75">
      <c r="A15" s="168" t="s">
        <v>41</v>
      </c>
      <c r="B15" s="168"/>
      <c r="C15" s="12"/>
      <c r="E15" s="43"/>
      <c r="L15" s="175" t="s">
        <v>53</v>
      </c>
      <c r="M15" s="175"/>
      <c r="N15" s="41">
        <v>1.25</v>
      </c>
    </row>
    <row r="16" spans="1:14" ht="12.75">
      <c r="A16" s="3" t="s">
        <v>42</v>
      </c>
      <c r="B16" s="16">
        <f>J45</f>
        <v>0</v>
      </c>
      <c r="C16" s="12"/>
      <c r="L16" s="175" t="s">
        <v>52</v>
      </c>
      <c r="M16" s="175"/>
      <c r="N16" s="41">
        <v>2.63</v>
      </c>
    </row>
    <row r="17" spans="1:14" ht="13.5" thickBot="1">
      <c r="A17" s="3" t="s">
        <v>43</v>
      </c>
      <c r="B17" s="17">
        <f>K45</f>
        <v>0</v>
      </c>
      <c r="C17" s="12"/>
      <c r="L17" s="175" t="s">
        <v>51</v>
      </c>
      <c r="M17" s="175"/>
      <c r="N17" s="41">
        <v>8.33</v>
      </c>
    </row>
    <row r="18" spans="1:3" ht="18.75" thickBot="1">
      <c r="A18" s="18" t="s">
        <v>44</v>
      </c>
      <c r="B18" s="19">
        <f>L45</f>
        <v>0</v>
      </c>
      <c r="C18" s="12"/>
    </row>
    <row r="19" spans="1:14" ht="18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39" customHeight="1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4" ht="12.75">
      <c r="A22" s="23" t="s">
        <v>6</v>
      </c>
      <c r="B22" s="30"/>
      <c r="C22" s="30"/>
      <c r="D22" s="25">
        <f>SUM(окт:дек!D22)</f>
        <v>0</v>
      </c>
      <c r="E22" s="25">
        <f>SUM(окт:дек!E22)</f>
        <v>0</v>
      </c>
      <c r="F22" s="25">
        <f>D22+E22</f>
        <v>0</v>
      </c>
      <c r="G22" s="54">
        <f>окт!G22+нояб!G22+дек!G22</f>
        <v>0</v>
      </c>
      <c r="H22" s="54">
        <f>окт!H22+нояб!H22+дек!H22</f>
        <v>0</v>
      </c>
      <c r="I22" s="26">
        <f>G22+H22</f>
        <v>0</v>
      </c>
      <c r="J22" s="27">
        <f>IF(G22&gt;0,G22/D22,0)</f>
        <v>0</v>
      </c>
      <c r="K22" s="27">
        <f>IF(H22&gt;0,H22/E22,0)</f>
        <v>0</v>
      </c>
      <c r="L22" s="28">
        <f>IF(I22&gt;0,I22/F22,0)</f>
        <v>0</v>
      </c>
      <c r="M22" s="55">
        <f>окт!M22+нояб!M22+дек!M22</f>
        <v>0</v>
      </c>
      <c r="N22" s="29">
        <f>IF(I22&gt;0,M22/I22,0)</f>
        <v>0</v>
      </c>
    </row>
    <row r="23" spans="1:14" ht="12.75">
      <c r="A23" s="23" t="s">
        <v>7</v>
      </c>
      <c r="B23" s="30"/>
      <c r="C23" s="30"/>
      <c r="D23" s="25">
        <f>SUM(окт:дек!D23)</f>
        <v>0</v>
      </c>
      <c r="E23" s="25">
        <f>SUM(окт:дек!E23)</f>
        <v>0</v>
      </c>
      <c r="F23" s="25">
        <f aca="true" t="shared" si="0" ref="F23:F43">D23+E23</f>
        <v>0</v>
      </c>
      <c r="G23" s="54">
        <f>окт!G23+нояб!G23+дек!G23</f>
        <v>0</v>
      </c>
      <c r="H23" s="54">
        <f>окт!H23+нояб!H23+дек!H23</f>
        <v>0</v>
      </c>
      <c r="I23" s="26">
        <f aca="true" t="shared" si="1" ref="I23:I43">G23+H23</f>
        <v>0</v>
      </c>
      <c r="J23" s="27">
        <f aca="true" t="shared" si="2" ref="J23:L44">IF(D23&gt;0,G23/D23,0)</f>
        <v>0</v>
      </c>
      <c r="K23" s="27">
        <f t="shared" si="2"/>
        <v>0</v>
      </c>
      <c r="L23" s="28">
        <f t="shared" si="2"/>
        <v>0</v>
      </c>
      <c r="M23" s="55">
        <f>окт!M23+нояб!M23+дек!M23</f>
        <v>0</v>
      </c>
      <c r="N23" s="29">
        <f aca="true" t="shared" si="3" ref="N23:N43">IF(I23&gt;0,M23/I23,0)</f>
        <v>0</v>
      </c>
    </row>
    <row r="24" spans="1:14" ht="12.75">
      <c r="A24" s="23" t="s">
        <v>97</v>
      </c>
      <c r="B24" s="30"/>
      <c r="C24" s="30"/>
      <c r="D24" s="25">
        <f>SUM(окт:дек!D24)</f>
        <v>0</v>
      </c>
      <c r="E24" s="25">
        <f>SUM(окт:дек!E24)</f>
        <v>0</v>
      </c>
      <c r="F24" s="25">
        <f>D24+E24</f>
        <v>0</v>
      </c>
      <c r="G24" s="54">
        <f>окт!G24+нояб!G24+дек!G24</f>
        <v>0</v>
      </c>
      <c r="H24" s="54">
        <f>окт!H24+нояб!H24+дек!H24</f>
        <v>0</v>
      </c>
      <c r="I24" s="26">
        <f>G24+H24</f>
        <v>0</v>
      </c>
      <c r="J24" s="27">
        <f>IF(D24&gt;0,G24/D24,0)</f>
        <v>0</v>
      </c>
      <c r="K24" s="27">
        <f>IF(E24&gt;0,H24/E24,0)</f>
        <v>0</v>
      </c>
      <c r="L24" s="28">
        <f>IF(F24&gt;0,I24/F24,0)</f>
        <v>0</v>
      </c>
      <c r="M24" s="55">
        <f>окт!M24+нояб!M24+дек!M24</f>
        <v>0</v>
      </c>
      <c r="N24" s="29">
        <f>IF(I24&gt;0,M24/I24,0)</f>
        <v>0</v>
      </c>
    </row>
    <row r="25" spans="1:14" ht="12.75">
      <c r="A25" s="31" t="s">
        <v>8</v>
      </c>
      <c r="B25" s="30"/>
      <c r="C25" s="30"/>
      <c r="D25" s="25">
        <f>SUM(окт:дек!D25)</f>
        <v>0</v>
      </c>
      <c r="E25" s="25">
        <f>SUM(окт:дек!E25)</f>
        <v>0</v>
      </c>
      <c r="F25" s="25">
        <f t="shared" si="0"/>
        <v>0</v>
      </c>
      <c r="G25" s="54">
        <f>окт!G25+нояб!G25+дек!G25</f>
        <v>0</v>
      </c>
      <c r="H25" s="54">
        <f>окт!H25+нояб!H25+дек!H25</f>
        <v>0</v>
      </c>
      <c r="I25" s="26">
        <f t="shared" si="1"/>
        <v>0</v>
      </c>
      <c r="J25" s="27">
        <f t="shared" si="2"/>
        <v>0</v>
      </c>
      <c r="K25" s="27">
        <f t="shared" si="2"/>
        <v>0</v>
      </c>
      <c r="L25" s="28">
        <f t="shared" si="2"/>
        <v>0</v>
      </c>
      <c r="M25" s="55">
        <f>окт!M25+нояб!M25+дек!M25</f>
        <v>0</v>
      </c>
      <c r="N25" s="29">
        <f t="shared" si="3"/>
        <v>0</v>
      </c>
    </row>
    <row r="26" spans="1:14" ht="12.75">
      <c r="A26" s="31" t="s">
        <v>35</v>
      </c>
      <c r="B26" s="30"/>
      <c r="C26" s="30"/>
      <c r="D26" s="25">
        <f>SUM(окт:дек!D26)</f>
        <v>0</v>
      </c>
      <c r="E26" s="25">
        <f>SUM(окт:дек!E26)</f>
        <v>0</v>
      </c>
      <c r="F26" s="25">
        <f t="shared" si="0"/>
        <v>0</v>
      </c>
      <c r="G26" s="54">
        <f>окт!G26+нояб!G26+дек!G26</f>
        <v>0</v>
      </c>
      <c r="H26" s="54">
        <f>окт!H26+нояб!H26+дек!H26</f>
        <v>0</v>
      </c>
      <c r="I26" s="26">
        <f t="shared" si="1"/>
        <v>0</v>
      </c>
      <c r="J26" s="27">
        <f t="shared" si="2"/>
        <v>0</v>
      </c>
      <c r="K26" s="27">
        <f t="shared" si="2"/>
        <v>0</v>
      </c>
      <c r="L26" s="28">
        <f t="shared" si="2"/>
        <v>0</v>
      </c>
      <c r="M26" s="55">
        <f>окт!M26+нояб!M26+дек!M26</f>
        <v>0</v>
      </c>
      <c r="N26" s="29">
        <f t="shared" si="3"/>
        <v>0</v>
      </c>
    </row>
    <row r="27" spans="1:14" ht="12.75">
      <c r="A27" s="31" t="s">
        <v>36</v>
      </c>
      <c r="B27" s="30"/>
      <c r="C27" s="30"/>
      <c r="D27" s="25">
        <f>SUM(окт:дек!D27)</f>
        <v>0</v>
      </c>
      <c r="E27" s="25">
        <f>SUM(окт:дек!E27)</f>
        <v>0</v>
      </c>
      <c r="F27" s="25">
        <f t="shared" si="0"/>
        <v>0</v>
      </c>
      <c r="G27" s="54">
        <f>окт!G27+нояб!G27+дек!G27</f>
        <v>0</v>
      </c>
      <c r="H27" s="54">
        <f>окт!H27+нояб!H27+дек!H27</f>
        <v>0</v>
      </c>
      <c r="I27" s="26">
        <f t="shared" si="1"/>
        <v>0</v>
      </c>
      <c r="J27" s="27">
        <f t="shared" si="2"/>
        <v>0</v>
      </c>
      <c r="K27" s="27">
        <f t="shared" si="2"/>
        <v>0</v>
      </c>
      <c r="L27" s="28">
        <f t="shared" si="2"/>
        <v>0</v>
      </c>
      <c r="M27" s="55">
        <f>окт!M27+нояб!M27+дек!M27</f>
        <v>0</v>
      </c>
      <c r="N27" s="29">
        <f t="shared" si="3"/>
        <v>0</v>
      </c>
    </row>
    <row r="28" spans="1:14" ht="12.75">
      <c r="A28" s="32" t="s">
        <v>9</v>
      </c>
      <c r="B28" s="30"/>
      <c r="C28" s="30"/>
      <c r="D28" s="25">
        <f>SUM(окт:дек!D28)</f>
        <v>0</v>
      </c>
      <c r="E28" s="25">
        <f>SUM(окт:дек!E28)</f>
        <v>0</v>
      </c>
      <c r="F28" s="25">
        <f t="shared" si="0"/>
        <v>0</v>
      </c>
      <c r="G28" s="54">
        <f>окт!G28+нояб!G28+дек!G28</f>
        <v>0</v>
      </c>
      <c r="H28" s="54">
        <f>окт!H28+нояб!H28+дек!H28</f>
        <v>0</v>
      </c>
      <c r="I28" s="26">
        <f t="shared" si="1"/>
        <v>0</v>
      </c>
      <c r="J28" s="27">
        <f t="shared" si="2"/>
        <v>0</v>
      </c>
      <c r="K28" s="27">
        <f t="shared" si="2"/>
        <v>0</v>
      </c>
      <c r="L28" s="28">
        <f t="shared" si="2"/>
        <v>0</v>
      </c>
      <c r="M28" s="55">
        <f>окт!M28+нояб!M28+дек!M28</f>
        <v>0</v>
      </c>
      <c r="N28" s="29">
        <f t="shared" si="3"/>
        <v>0</v>
      </c>
    </row>
    <row r="29" spans="1:14" ht="12.75">
      <c r="A29" s="31" t="s">
        <v>10</v>
      </c>
      <c r="B29" s="30"/>
      <c r="C29" s="30"/>
      <c r="D29" s="25">
        <f>SUM(окт:дек!D29)</f>
        <v>0</v>
      </c>
      <c r="E29" s="25">
        <f>SUM(окт:дек!E29)</f>
        <v>0</v>
      </c>
      <c r="F29" s="25">
        <f t="shared" si="0"/>
        <v>0</v>
      </c>
      <c r="G29" s="54">
        <f>окт!G29+нояб!G29+дек!G29</f>
        <v>0</v>
      </c>
      <c r="H29" s="54">
        <f>окт!H29+нояб!H29+дек!H29</f>
        <v>0</v>
      </c>
      <c r="I29" s="26">
        <f t="shared" si="1"/>
        <v>0</v>
      </c>
      <c r="J29" s="27">
        <f t="shared" si="2"/>
        <v>0</v>
      </c>
      <c r="K29" s="27">
        <f t="shared" si="2"/>
        <v>0</v>
      </c>
      <c r="L29" s="28">
        <f t="shared" si="2"/>
        <v>0</v>
      </c>
      <c r="M29" s="55">
        <f>окт!M29+нояб!M29+дек!M29</f>
        <v>0</v>
      </c>
      <c r="N29" s="29">
        <f t="shared" si="3"/>
        <v>0</v>
      </c>
    </row>
    <row r="30" spans="1:14" ht="12.75">
      <c r="A30" s="31" t="s">
        <v>11</v>
      </c>
      <c r="B30" s="30"/>
      <c r="C30" s="30"/>
      <c r="D30" s="25">
        <f>SUM(окт:дек!D30)</f>
        <v>0</v>
      </c>
      <c r="E30" s="25">
        <f>SUM(окт:дек!E30)</f>
        <v>0</v>
      </c>
      <c r="F30" s="25">
        <f t="shared" si="0"/>
        <v>0</v>
      </c>
      <c r="G30" s="54">
        <f>окт!G30+нояб!G30+дек!G30</f>
        <v>0</v>
      </c>
      <c r="H30" s="54">
        <f>окт!H30+нояб!H30+дек!H30</f>
        <v>0</v>
      </c>
      <c r="I30" s="26">
        <f t="shared" si="1"/>
        <v>0</v>
      </c>
      <c r="J30" s="27">
        <f t="shared" si="2"/>
        <v>0</v>
      </c>
      <c r="K30" s="27">
        <f t="shared" si="2"/>
        <v>0</v>
      </c>
      <c r="L30" s="28">
        <f t="shared" si="2"/>
        <v>0</v>
      </c>
      <c r="M30" s="55">
        <f>окт!M30+нояб!M30+дек!M30</f>
        <v>0</v>
      </c>
      <c r="N30" s="29">
        <f t="shared" si="3"/>
        <v>0</v>
      </c>
    </row>
    <row r="31" spans="1:14" ht="12.75">
      <c r="A31" s="31" t="s">
        <v>12</v>
      </c>
      <c r="B31" s="30"/>
      <c r="C31" s="30"/>
      <c r="D31" s="25">
        <f>SUM(окт:дек!D31)</f>
        <v>0</v>
      </c>
      <c r="E31" s="25">
        <f>SUM(окт:дек!E31)</f>
        <v>0</v>
      </c>
      <c r="F31" s="25">
        <f t="shared" si="0"/>
        <v>0</v>
      </c>
      <c r="G31" s="54">
        <f>окт!G31+нояб!G31+дек!G31</f>
        <v>0</v>
      </c>
      <c r="H31" s="54">
        <f>окт!H31+нояб!H31+дек!H31</f>
        <v>0</v>
      </c>
      <c r="I31" s="26">
        <f t="shared" si="1"/>
        <v>0</v>
      </c>
      <c r="J31" s="27">
        <f t="shared" si="2"/>
        <v>0</v>
      </c>
      <c r="K31" s="27">
        <f t="shared" si="2"/>
        <v>0</v>
      </c>
      <c r="L31" s="28">
        <f t="shared" si="2"/>
        <v>0</v>
      </c>
      <c r="M31" s="55">
        <f>окт!M31+нояб!M31+дек!M31</f>
        <v>0</v>
      </c>
      <c r="N31" s="29">
        <f t="shared" si="3"/>
        <v>0</v>
      </c>
    </row>
    <row r="32" spans="1:14" ht="12.75">
      <c r="A32" s="31" t="s">
        <v>13</v>
      </c>
      <c r="B32" s="30"/>
      <c r="C32" s="30"/>
      <c r="D32" s="25">
        <f>SUM(окт:дек!D32)</f>
        <v>0</v>
      </c>
      <c r="E32" s="25">
        <f>SUM(окт:дек!E32)</f>
        <v>0</v>
      </c>
      <c r="F32" s="25">
        <f t="shared" si="0"/>
        <v>0</v>
      </c>
      <c r="G32" s="54">
        <f>окт!G32+нояб!G32+дек!G32</f>
        <v>0</v>
      </c>
      <c r="H32" s="54">
        <f>окт!H32+нояб!H32+дек!H32</f>
        <v>0</v>
      </c>
      <c r="I32" s="26">
        <f t="shared" si="1"/>
        <v>0</v>
      </c>
      <c r="J32" s="27">
        <f t="shared" si="2"/>
        <v>0</v>
      </c>
      <c r="K32" s="27">
        <f t="shared" si="2"/>
        <v>0</v>
      </c>
      <c r="L32" s="28">
        <f t="shared" si="2"/>
        <v>0</v>
      </c>
      <c r="M32" s="55">
        <f>окт!M32+нояб!M32+дек!M32</f>
        <v>0</v>
      </c>
      <c r="N32" s="29">
        <f t="shared" si="3"/>
        <v>0</v>
      </c>
    </row>
    <row r="33" spans="1:14" ht="12.75">
      <c r="A33" s="31" t="s">
        <v>14</v>
      </c>
      <c r="B33" s="30"/>
      <c r="C33" s="30"/>
      <c r="D33" s="25">
        <f>SUM(окт:дек!D33)</f>
        <v>0</v>
      </c>
      <c r="E33" s="25">
        <f>SUM(окт:дек!E33)</f>
        <v>0</v>
      </c>
      <c r="F33" s="25">
        <f t="shared" si="0"/>
        <v>0</v>
      </c>
      <c r="G33" s="54">
        <f>окт!G33+нояб!G33+дек!G33</f>
        <v>0</v>
      </c>
      <c r="H33" s="54">
        <f>окт!H33+нояб!H33+дек!H33</f>
        <v>0</v>
      </c>
      <c r="I33" s="26">
        <f t="shared" si="1"/>
        <v>0</v>
      </c>
      <c r="J33" s="27">
        <f t="shared" si="2"/>
        <v>0</v>
      </c>
      <c r="K33" s="27">
        <f t="shared" si="2"/>
        <v>0</v>
      </c>
      <c r="L33" s="28">
        <f t="shared" si="2"/>
        <v>0</v>
      </c>
      <c r="M33" s="55">
        <f>окт!M33+нояб!M33+дек!M33</f>
        <v>0</v>
      </c>
      <c r="N33" s="29">
        <f t="shared" si="3"/>
        <v>0</v>
      </c>
    </row>
    <row r="34" spans="1:14" ht="12.75">
      <c r="A34" s="31" t="s">
        <v>15</v>
      </c>
      <c r="B34" s="30"/>
      <c r="C34" s="30"/>
      <c r="D34" s="25">
        <f>SUM(окт:дек!D34)</f>
        <v>0</v>
      </c>
      <c r="E34" s="25">
        <f>SUM(окт:дек!E34)</f>
        <v>0</v>
      </c>
      <c r="F34" s="25">
        <f t="shared" si="0"/>
        <v>0</v>
      </c>
      <c r="G34" s="54">
        <f>окт!G34+нояб!G34+дек!G34</f>
        <v>0</v>
      </c>
      <c r="H34" s="54">
        <f>окт!H34+нояб!H34+дек!H34</f>
        <v>0</v>
      </c>
      <c r="I34" s="26">
        <f t="shared" si="1"/>
        <v>0</v>
      </c>
      <c r="J34" s="27">
        <f t="shared" si="2"/>
        <v>0</v>
      </c>
      <c r="K34" s="27">
        <f t="shared" si="2"/>
        <v>0</v>
      </c>
      <c r="L34" s="28">
        <f t="shared" si="2"/>
        <v>0</v>
      </c>
      <c r="M34" s="55">
        <f>окт!M34+нояб!M34+дек!M34</f>
        <v>0</v>
      </c>
      <c r="N34" s="29">
        <f t="shared" si="3"/>
        <v>0</v>
      </c>
    </row>
    <row r="35" spans="1:14" ht="12.75">
      <c r="A35" s="31" t="s">
        <v>16</v>
      </c>
      <c r="B35" s="30"/>
      <c r="C35" s="30"/>
      <c r="D35" s="25">
        <f>SUM(окт:дек!D35)</f>
        <v>0</v>
      </c>
      <c r="E35" s="25">
        <f>SUM(окт:дек!E35)</f>
        <v>0</v>
      </c>
      <c r="F35" s="25">
        <f t="shared" si="0"/>
        <v>0</v>
      </c>
      <c r="G35" s="54">
        <f>окт!G35+нояб!G35+дек!G35</f>
        <v>0</v>
      </c>
      <c r="H35" s="54">
        <f>окт!H35+нояб!H35+дек!H35</f>
        <v>0</v>
      </c>
      <c r="I35" s="26">
        <f t="shared" si="1"/>
        <v>0</v>
      </c>
      <c r="J35" s="27">
        <f t="shared" si="2"/>
        <v>0</v>
      </c>
      <c r="K35" s="27">
        <f t="shared" si="2"/>
        <v>0</v>
      </c>
      <c r="L35" s="28">
        <f t="shared" si="2"/>
        <v>0</v>
      </c>
      <c r="M35" s="55">
        <f>окт!M35+нояб!M35+дек!M35</f>
        <v>0</v>
      </c>
      <c r="N35" s="29">
        <f t="shared" si="3"/>
        <v>0</v>
      </c>
    </row>
    <row r="36" spans="1:14" ht="12.75">
      <c r="A36" s="31" t="s">
        <v>17</v>
      </c>
      <c r="B36" s="30"/>
      <c r="C36" s="30"/>
      <c r="D36" s="25">
        <f>SUM(окт:дек!D36)</f>
        <v>0</v>
      </c>
      <c r="E36" s="25">
        <f>SUM(окт:дек!E36)</f>
        <v>0</v>
      </c>
      <c r="F36" s="25">
        <f t="shared" si="0"/>
        <v>0</v>
      </c>
      <c r="G36" s="54">
        <f>окт!G36+нояб!G36+дек!G36</f>
        <v>0</v>
      </c>
      <c r="H36" s="54">
        <f>окт!H36+нояб!H36+дек!H36</f>
        <v>0</v>
      </c>
      <c r="I36" s="26">
        <f t="shared" si="1"/>
        <v>0</v>
      </c>
      <c r="J36" s="27">
        <f t="shared" si="2"/>
        <v>0</v>
      </c>
      <c r="K36" s="27">
        <f t="shared" si="2"/>
        <v>0</v>
      </c>
      <c r="L36" s="28">
        <f t="shared" si="2"/>
        <v>0</v>
      </c>
      <c r="M36" s="55">
        <f>окт!M36+нояб!M36+дек!M36</f>
        <v>0</v>
      </c>
      <c r="N36" s="29">
        <f t="shared" si="3"/>
        <v>0</v>
      </c>
    </row>
    <row r="37" spans="1:14" ht="12.75">
      <c r="A37" s="31" t="s">
        <v>18</v>
      </c>
      <c r="B37" s="30"/>
      <c r="C37" s="30"/>
      <c r="D37" s="25">
        <f>SUM(окт:дек!D37)</f>
        <v>0</v>
      </c>
      <c r="E37" s="25">
        <f>SUM(окт:дек!E37)</f>
        <v>0</v>
      </c>
      <c r="F37" s="25">
        <f t="shared" si="0"/>
        <v>0</v>
      </c>
      <c r="G37" s="54">
        <f>окт!G37+нояб!G37+дек!G37</f>
        <v>0</v>
      </c>
      <c r="H37" s="54">
        <f>окт!H37+нояб!H37+дек!H37</f>
        <v>0</v>
      </c>
      <c r="I37" s="26">
        <f t="shared" si="1"/>
        <v>0</v>
      </c>
      <c r="J37" s="27">
        <f t="shared" si="2"/>
        <v>0</v>
      </c>
      <c r="K37" s="27">
        <f t="shared" si="2"/>
        <v>0</v>
      </c>
      <c r="L37" s="28">
        <f t="shared" si="2"/>
        <v>0</v>
      </c>
      <c r="M37" s="55">
        <f>окт!M37+нояб!M37+дек!M37</f>
        <v>0</v>
      </c>
      <c r="N37" s="29">
        <f t="shared" si="3"/>
        <v>0</v>
      </c>
    </row>
    <row r="38" spans="1:14" ht="12.75">
      <c r="A38" s="31" t="s">
        <v>19</v>
      </c>
      <c r="B38" s="30"/>
      <c r="C38" s="30"/>
      <c r="D38" s="25">
        <f>SUM(окт:дек!D38)</f>
        <v>0</v>
      </c>
      <c r="E38" s="25">
        <f>SUM(окт:дек!E38)</f>
        <v>0</v>
      </c>
      <c r="F38" s="25">
        <f t="shared" si="0"/>
        <v>0</v>
      </c>
      <c r="G38" s="54">
        <f>окт!G38+нояб!G38+дек!G38</f>
        <v>0</v>
      </c>
      <c r="H38" s="54">
        <f>окт!H38+нояб!H38+дек!H38</f>
        <v>0</v>
      </c>
      <c r="I38" s="26">
        <f t="shared" si="1"/>
        <v>0</v>
      </c>
      <c r="J38" s="27">
        <f t="shared" si="2"/>
        <v>0</v>
      </c>
      <c r="K38" s="27">
        <f t="shared" si="2"/>
        <v>0</v>
      </c>
      <c r="L38" s="28">
        <f t="shared" si="2"/>
        <v>0</v>
      </c>
      <c r="M38" s="55">
        <f>окт!M38+нояб!M38+дек!M38</f>
        <v>0</v>
      </c>
      <c r="N38" s="29">
        <f t="shared" si="3"/>
        <v>0</v>
      </c>
    </row>
    <row r="39" spans="1:14" ht="12.75">
      <c r="A39" s="31" t="s">
        <v>20</v>
      </c>
      <c r="B39" s="30"/>
      <c r="C39" s="30"/>
      <c r="D39" s="25">
        <f>SUM(окт:дек!D39)</f>
        <v>0</v>
      </c>
      <c r="E39" s="25">
        <f>SUM(окт:дек!E39)</f>
        <v>0</v>
      </c>
      <c r="F39" s="25">
        <f t="shared" si="0"/>
        <v>0</v>
      </c>
      <c r="G39" s="54">
        <f>окт!G39+нояб!G39+дек!G39</f>
        <v>0</v>
      </c>
      <c r="H39" s="54">
        <f>окт!H39+нояб!H39+дек!H39</f>
        <v>0</v>
      </c>
      <c r="I39" s="26">
        <f t="shared" si="1"/>
        <v>0</v>
      </c>
      <c r="J39" s="27">
        <f t="shared" si="2"/>
        <v>0</v>
      </c>
      <c r="K39" s="27">
        <f t="shared" si="2"/>
        <v>0</v>
      </c>
      <c r="L39" s="28">
        <f t="shared" si="2"/>
        <v>0</v>
      </c>
      <c r="M39" s="55">
        <f>окт!M39+нояб!M39+дек!M39</f>
        <v>0</v>
      </c>
      <c r="N39" s="29">
        <f t="shared" si="3"/>
        <v>0</v>
      </c>
    </row>
    <row r="40" spans="1:14" ht="12.75">
      <c r="A40" s="31" t="s">
        <v>21</v>
      </c>
      <c r="B40" s="30"/>
      <c r="C40" s="30"/>
      <c r="D40" s="25">
        <f>SUM(окт:дек!D40)</f>
        <v>0</v>
      </c>
      <c r="E40" s="25">
        <f>SUM(окт:дек!E40)</f>
        <v>0</v>
      </c>
      <c r="F40" s="25">
        <f t="shared" si="0"/>
        <v>0</v>
      </c>
      <c r="G40" s="54">
        <f>окт!G40+нояб!G40+дек!G40</f>
        <v>0</v>
      </c>
      <c r="H40" s="54">
        <f>окт!H40+нояб!H40+дек!H40</f>
        <v>0</v>
      </c>
      <c r="I40" s="26">
        <f t="shared" si="1"/>
        <v>0</v>
      </c>
      <c r="J40" s="27">
        <f t="shared" si="2"/>
        <v>0</v>
      </c>
      <c r="K40" s="27">
        <f t="shared" si="2"/>
        <v>0</v>
      </c>
      <c r="L40" s="28">
        <f t="shared" si="2"/>
        <v>0</v>
      </c>
      <c r="M40" s="55">
        <f>окт!M40+нояб!M40+дек!M40</f>
        <v>0</v>
      </c>
      <c r="N40" s="29">
        <f t="shared" si="3"/>
        <v>0</v>
      </c>
    </row>
    <row r="41" spans="1:14" ht="12.75">
      <c r="A41" s="31" t="s">
        <v>22</v>
      </c>
      <c r="B41" s="30"/>
      <c r="C41" s="30"/>
      <c r="D41" s="25">
        <f>SUM(окт:дек!D41)</f>
        <v>0</v>
      </c>
      <c r="E41" s="25">
        <f>SUM(окт:дек!E41)</f>
        <v>0</v>
      </c>
      <c r="F41" s="25">
        <f t="shared" si="0"/>
        <v>0</v>
      </c>
      <c r="G41" s="54">
        <f>окт!G41+нояб!G41+дек!G41</f>
        <v>0</v>
      </c>
      <c r="H41" s="54">
        <f>окт!H41+нояб!H41+дек!H41</f>
        <v>0</v>
      </c>
      <c r="I41" s="26">
        <f t="shared" si="1"/>
        <v>0</v>
      </c>
      <c r="J41" s="27">
        <f t="shared" si="2"/>
        <v>0</v>
      </c>
      <c r="K41" s="27">
        <f t="shared" si="2"/>
        <v>0</v>
      </c>
      <c r="L41" s="28">
        <f t="shared" si="2"/>
        <v>0</v>
      </c>
      <c r="M41" s="55">
        <f>окт!M41+нояб!M41+дек!M41</f>
        <v>0</v>
      </c>
      <c r="N41" s="29">
        <f t="shared" si="3"/>
        <v>0</v>
      </c>
    </row>
    <row r="42" spans="1:14" ht="12.75">
      <c r="A42" s="31" t="s">
        <v>23</v>
      </c>
      <c r="B42" s="30"/>
      <c r="C42" s="30"/>
      <c r="D42" s="25">
        <f>SUM(окт:дек!D42)</f>
        <v>0</v>
      </c>
      <c r="E42" s="25">
        <f>SUM(окт:дек!E42)</f>
        <v>0</v>
      </c>
      <c r="F42" s="25">
        <f t="shared" si="0"/>
        <v>0</v>
      </c>
      <c r="G42" s="54">
        <f>окт!G42+нояб!G42+дек!G42</f>
        <v>0</v>
      </c>
      <c r="H42" s="54">
        <f>окт!H42+нояб!H42+дек!H42</f>
        <v>0</v>
      </c>
      <c r="I42" s="26">
        <f t="shared" si="1"/>
        <v>0</v>
      </c>
      <c r="J42" s="27">
        <f t="shared" si="2"/>
        <v>0</v>
      </c>
      <c r="K42" s="27">
        <f t="shared" si="2"/>
        <v>0</v>
      </c>
      <c r="L42" s="28">
        <f t="shared" si="2"/>
        <v>0</v>
      </c>
      <c r="M42" s="55">
        <f>окт!M42+нояб!M42+дек!M42</f>
        <v>0</v>
      </c>
      <c r="N42" s="29">
        <f t="shared" si="3"/>
        <v>0</v>
      </c>
    </row>
    <row r="43" spans="1:14" ht="12.75">
      <c r="A43" s="31" t="s">
        <v>24</v>
      </c>
      <c r="B43" s="30"/>
      <c r="C43" s="30"/>
      <c r="D43" s="25">
        <f>SUM(окт:дек!D43)</f>
        <v>0</v>
      </c>
      <c r="E43" s="25">
        <f>SUM(окт:дек!E43)</f>
        <v>0</v>
      </c>
      <c r="F43" s="25">
        <f t="shared" si="0"/>
        <v>0</v>
      </c>
      <c r="G43" s="54">
        <f>окт!G43+нояб!G43+дек!G43</f>
        <v>0</v>
      </c>
      <c r="H43" s="54">
        <f>окт!H43+нояб!H43+дек!H43</f>
        <v>0</v>
      </c>
      <c r="I43" s="26">
        <f t="shared" si="1"/>
        <v>0</v>
      </c>
      <c r="J43" s="27">
        <f t="shared" si="2"/>
        <v>0</v>
      </c>
      <c r="K43" s="27">
        <f t="shared" si="2"/>
        <v>0</v>
      </c>
      <c r="L43" s="28">
        <f t="shared" si="2"/>
        <v>0</v>
      </c>
      <c r="M43" s="55">
        <f>окт!M43+нояб!M43+дек!M43</f>
        <v>0</v>
      </c>
      <c r="N43" s="29">
        <f t="shared" si="3"/>
        <v>0</v>
      </c>
    </row>
    <row r="44" spans="1:14" ht="12.75">
      <c r="A44" s="32" t="s">
        <v>25</v>
      </c>
      <c r="B44" s="30"/>
      <c r="C44" s="30"/>
      <c r="D44" s="25">
        <f>SUM(окт:дек!D44)</f>
        <v>0</v>
      </c>
      <c r="E44" s="25">
        <f>SUM(окт:дек!E44)</f>
        <v>0</v>
      </c>
      <c r="F44" s="25">
        <f>D44+E44</f>
        <v>0</v>
      </c>
      <c r="G44" s="54">
        <f>окт!G44+нояб!G44+дек!G44</f>
        <v>0</v>
      </c>
      <c r="H44" s="54">
        <f>окт!H44+нояб!H44+дек!H44</f>
        <v>0</v>
      </c>
      <c r="I44" s="26">
        <f>G44+H44</f>
        <v>0</v>
      </c>
      <c r="J44" s="27">
        <f t="shared" si="2"/>
        <v>0</v>
      </c>
      <c r="K44" s="27">
        <f t="shared" si="2"/>
        <v>0</v>
      </c>
      <c r="L44" s="28">
        <f t="shared" si="2"/>
        <v>0</v>
      </c>
      <c r="M44" s="55">
        <f>окт!M44+нояб!M44+дек!M44</f>
        <v>0</v>
      </c>
      <c r="N44" s="29">
        <f>IF(I44&gt;0,M44/I44,0)</f>
        <v>0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0</v>
      </c>
      <c r="F45" s="46">
        <f>D45+E45</f>
        <v>0</v>
      </c>
      <c r="G45" s="54">
        <f>окт!G45+нояб!G45+дек!G45</f>
        <v>0</v>
      </c>
      <c r="H45" s="54">
        <f>окт!H45+нояб!H45+дек!H45</f>
        <v>0</v>
      </c>
      <c r="I45" s="47">
        <f>G45+H45</f>
        <v>0</v>
      </c>
      <c r="J45" s="59">
        <f>IF(G45&gt;0,G45/D45,0)</f>
        <v>0</v>
      </c>
      <c r="K45" s="59">
        <f>IF(E45&gt;0,H45/E45,0)</f>
        <v>0</v>
      </c>
      <c r="L45" s="59">
        <f>IF(F45&gt;0,I45/F45,0)</f>
        <v>0</v>
      </c>
      <c r="M45" s="55">
        <f>окт!M45+нояб!M45+дек!M45</f>
        <v>0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0</v>
      </c>
      <c r="E47" s="35">
        <f t="shared" si="4"/>
        <v>0</v>
      </c>
      <c r="F47" s="35">
        <f t="shared" si="4"/>
        <v>0</v>
      </c>
      <c r="G47" s="35">
        <f t="shared" si="4"/>
        <v>0</v>
      </c>
      <c r="H47" s="35">
        <f t="shared" si="4"/>
        <v>0</v>
      </c>
      <c r="I47" s="35">
        <f t="shared" si="4"/>
        <v>0</v>
      </c>
      <c r="J47" s="61">
        <f>IF(G47=0,0,G47/D47)</f>
        <v>0</v>
      </c>
      <c r="K47" s="61">
        <f>IF(H47=0,0,H47/E47)</f>
        <v>0</v>
      </c>
      <c r="L47" s="61">
        <f>IF(I47&gt;0,I47/F47,0)</f>
        <v>0</v>
      </c>
      <c r="M47" s="58">
        <f>SUM(M22:M24)</f>
        <v>0</v>
      </c>
      <c r="N47" s="36">
        <f>IF(M47=0,0,M47/I47)</f>
        <v>0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E2:G2"/>
    <mergeCell ref="A1:G1"/>
    <mergeCell ref="A19:N19"/>
    <mergeCell ref="A20:A21"/>
    <mergeCell ref="B20:C20"/>
    <mergeCell ref="D20:F20"/>
    <mergeCell ref="G20:I20"/>
    <mergeCell ref="J20:L20"/>
    <mergeCell ref="M20:M21"/>
    <mergeCell ref="N20:N21"/>
    <mergeCell ref="L16:M16"/>
    <mergeCell ref="L17:M17"/>
    <mergeCell ref="A15:B15"/>
    <mergeCell ref="L15:M15"/>
    <mergeCell ref="C8:C10"/>
    <mergeCell ref="D8:F10"/>
    <mergeCell ref="A11:B11"/>
    <mergeCell ref="L13:N13"/>
    <mergeCell ref="L14:M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7">
      <selection activeCell="L41" sqref="L41"/>
    </sheetView>
  </sheetViews>
  <sheetFormatPr defaultColWidth="9.00390625" defaultRowHeight="12.75"/>
  <cols>
    <col min="1" max="1" width="32.75390625" style="2" customWidth="1"/>
    <col min="2" max="2" width="14.00390625" style="2" customWidth="1"/>
    <col min="3" max="3" width="12.125" style="2" customWidth="1"/>
    <col min="4" max="8" width="11.25390625" style="2" customWidth="1"/>
    <col min="9" max="9" width="11.875" style="2" customWidth="1"/>
    <col min="10" max="12" width="11.25390625" style="2" customWidth="1"/>
    <col min="13" max="13" width="13.625" style="2" customWidth="1"/>
    <col min="14" max="14" width="11.25390625" style="2" customWidth="1"/>
    <col min="15" max="15" width="12.75390625" style="2" customWidth="1"/>
    <col min="16" max="16" width="12.125" style="2" customWidth="1"/>
    <col min="17" max="16384" width="9.125" style="2" customWidth="1"/>
  </cols>
  <sheetData>
    <row r="1" spans="1:14" ht="24" customHeight="1">
      <c r="A1" s="176" t="s">
        <v>89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74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69" t="s">
        <v>55</v>
      </c>
      <c r="F2" s="169"/>
      <c r="G2" s="169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40</v>
      </c>
    </row>
    <row r="5" spans="1:2" ht="12.75">
      <c r="A5" s="5" t="s">
        <v>28</v>
      </c>
      <c r="B5" s="140">
        <f>B6+B7</f>
        <v>26630</v>
      </c>
    </row>
    <row r="6" spans="1:2" ht="12.75">
      <c r="A6" s="6" t="s">
        <v>27</v>
      </c>
      <c r="B6" s="141">
        <f>SUM(янв:дек!B6)</f>
        <v>1490</v>
      </c>
    </row>
    <row r="7" spans="1:2" ht="13.5" thickBot="1">
      <c r="A7" s="7" t="s">
        <v>29</v>
      </c>
      <c r="B7" s="143">
        <f>SUM(янв:дек!B7)</f>
        <v>25140</v>
      </c>
    </row>
    <row r="8" spans="1:7" ht="12.75">
      <c r="A8" s="8" t="s">
        <v>31</v>
      </c>
      <c r="B8" s="128">
        <f>SUM(янв:дек!B8)</f>
        <v>3854412.66</v>
      </c>
      <c r="D8" s="117"/>
      <c r="G8" s="115"/>
    </row>
    <row r="9" spans="1:7" ht="12.75">
      <c r="A9" s="9" t="s">
        <v>32</v>
      </c>
      <c r="B9" s="129">
        <f>SUM(янв:дек!B9)</f>
        <v>3828445.98</v>
      </c>
      <c r="C9" s="114"/>
      <c r="D9" s="12"/>
      <c r="G9" s="111"/>
    </row>
    <row r="10" spans="1:7" ht="13.5" thickBot="1">
      <c r="A10" s="11" t="s">
        <v>33</v>
      </c>
      <c r="B10" s="130">
        <f>B8-B9</f>
        <v>25966.680000000168</v>
      </c>
      <c r="D10" s="118"/>
      <c r="G10" s="111"/>
    </row>
    <row r="11" spans="1:3" ht="12.75">
      <c r="A11" s="171" t="s">
        <v>40</v>
      </c>
      <c r="B11" s="171"/>
      <c r="C11" s="12"/>
    </row>
    <row r="12" spans="1:3" ht="12.75">
      <c r="A12" s="3" t="s">
        <v>34</v>
      </c>
      <c r="B12" s="13">
        <v>121.5</v>
      </c>
      <c r="C12" s="12"/>
    </row>
    <row r="13" spans="1:14" ht="12.75" customHeight="1">
      <c r="A13" s="3" t="s">
        <v>2</v>
      </c>
      <c r="B13" s="131">
        <f>IF(M45&gt;0,B8/B5,0)</f>
        <v>144.73949155088246</v>
      </c>
      <c r="C13" s="12"/>
      <c r="L13" s="179" t="s">
        <v>49</v>
      </c>
      <c r="M13" s="179"/>
      <c r="N13" s="179"/>
    </row>
    <row r="14" spans="1:14" ht="12.75">
      <c r="A14" s="14" t="s">
        <v>3</v>
      </c>
      <c r="B14" s="15">
        <f>B13/B12</f>
        <v>1.1912715353982095</v>
      </c>
      <c r="E14" s="42"/>
      <c r="L14" s="175" t="s">
        <v>50</v>
      </c>
      <c r="M14" s="175"/>
      <c r="N14" s="41">
        <v>2</v>
      </c>
    </row>
    <row r="15" spans="1:14" ht="12.75">
      <c r="A15" s="168" t="s">
        <v>41</v>
      </c>
      <c r="B15" s="168"/>
      <c r="C15" s="12"/>
      <c r="E15" s="43"/>
      <c r="L15" s="175" t="s">
        <v>53</v>
      </c>
      <c r="M15" s="175"/>
      <c r="N15" s="41">
        <v>1.25</v>
      </c>
    </row>
    <row r="16" spans="1:14" ht="12.75">
      <c r="A16" s="3" t="s">
        <v>42</v>
      </c>
      <c r="B16" s="16">
        <f>J45</f>
        <v>0.9374729165565713</v>
      </c>
      <c r="C16" s="12"/>
      <c r="L16" s="175" t="s">
        <v>52</v>
      </c>
      <c r="M16" s="175"/>
      <c r="N16" s="41">
        <v>2.63</v>
      </c>
    </row>
    <row r="17" spans="1:14" ht="13.5" thickBot="1">
      <c r="A17" s="3" t="s">
        <v>43</v>
      </c>
      <c r="B17" s="17">
        <f>K45</f>
        <v>0.9726030452132078</v>
      </c>
      <c r="C17" s="12"/>
      <c r="L17" s="175" t="s">
        <v>51</v>
      </c>
      <c r="M17" s="175"/>
      <c r="N17" s="41">
        <v>8.33</v>
      </c>
    </row>
    <row r="18" spans="1:3" ht="18.75" thickBot="1">
      <c r="A18" s="18" t="s">
        <v>44</v>
      </c>
      <c r="B18" s="19">
        <f>L45</f>
        <v>0.9708072727665653</v>
      </c>
      <c r="C18" s="12"/>
    </row>
    <row r="19" spans="1:14" ht="18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39" customHeight="1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6" ht="12.75">
      <c r="A22" s="23" t="s">
        <v>6</v>
      </c>
      <c r="B22" s="30"/>
      <c r="C22" s="30"/>
      <c r="D22" s="25">
        <f>SUM(янв:дек!D22)</f>
        <v>74.5</v>
      </c>
      <c r="E22" s="25">
        <f>SUM(янв:дек!E22)</f>
        <v>1382.7</v>
      </c>
      <c r="F22" s="25">
        <f>D22+E22</f>
        <v>1457.2</v>
      </c>
      <c r="G22" s="54">
        <f>SUM(янв:дек!G22)</f>
        <v>68.454</v>
      </c>
      <c r="H22" s="54">
        <f>SUM(янв:дек!H22)</f>
        <v>1364.529</v>
      </c>
      <c r="I22" s="26">
        <f>G22+H22</f>
        <v>1432.983</v>
      </c>
      <c r="J22" s="27">
        <f>IF(G22&gt;0,G22/D22,0)</f>
        <v>0.9188456375838925</v>
      </c>
      <c r="K22" s="27">
        <f>IF(H22&gt;0,H22/E22,0)</f>
        <v>0.9868583206769364</v>
      </c>
      <c r="L22" s="28">
        <f>IF(I22&gt;0,I22/F22,0)</f>
        <v>0.9833811419160032</v>
      </c>
      <c r="M22" s="55">
        <f>SUM(янв:дек!M22)</f>
        <v>458042.37</v>
      </c>
      <c r="N22" s="29">
        <f>IF(I22&gt;0,M22/I22,0)</f>
        <v>319.642570777183</v>
      </c>
      <c r="P22" s="116"/>
    </row>
    <row r="23" spans="1:16" ht="12.75">
      <c r="A23" s="23" t="s">
        <v>7</v>
      </c>
      <c r="B23" s="30"/>
      <c r="C23" s="30"/>
      <c r="D23" s="25">
        <f>SUM(янв:дек!D23)</f>
        <v>29.799999999999997</v>
      </c>
      <c r="E23" s="25">
        <f>SUM(янв:дек!E23)</f>
        <v>603.36</v>
      </c>
      <c r="F23" s="25">
        <f aca="true" t="shared" si="0" ref="F23:F43">D23+E23</f>
        <v>633.16</v>
      </c>
      <c r="G23" s="54">
        <f>SUM(янв:дек!G23)</f>
        <v>28.114</v>
      </c>
      <c r="H23" s="54">
        <f>SUM(янв:дек!H23)</f>
        <v>641.1160000000001</v>
      </c>
      <c r="I23" s="26">
        <f aca="true" t="shared" si="1" ref="I23:I43">G23+H23</f>
        <v>669.2300000000001</v>
      </c>
      <c r="J23" s="27">
        <f aca="true" t="shared" si="2" ref="J23:L44">IF(D23&gt;0,G23/D23,0)</f>
        <v>0.9434228187919464</v>
      </c>
      <c r="K23" s="27">
        <f t="shared" si="2"/>
        <v>1.0625762397242113</v>
      </c>
      <c r="L23" s="28">
        <f t="shared" si="2"/>
        <v>1.0569682228820523</v>
      </c>
      <c r="M23" s="55">
        <f>SUM(янв:дек!M23)</f>
        <v>147977.39</v>
      </c>
      <c r="N23" s="29">
        <f aca="true" t="shared" si="3" ref="N23:N43">IF(I23&gt;0,M23/I23,0)</f>
        <v>221.11589438608547</v>
      </c>
      <c r="P23" s="116"/>
    </row>
    <row r="24" spans="1:16" ht="12.75">
      <c r="A24" s="23" t="s">
        <v>97</v>
      </c>
      <c r="B24" s="30"/>
      <c r="C24" s="30"/>
      <c r="D24" s="25">
        <f>SUM(янв:дек!D24)</f>
        <v>29.799999999999997</v>
      </c>
      <c r="E24" s="25">
        <f>SUM(янв:дек!E24)</f>
        <v>628.5000000000001</v>
      </c>
      <c r="F24" s="25">
        <f>D24+E24</f>
        <v>658.3000000000001</v>
      </c>
      <c r="G24" s="54">
        <f>SUM(янв:дек!G24)</f>
        <v>28.814</v>
      </c>
      <c r="H24" s="54">
        <f>SUM(янв:дек!H24)</f>
        <v>602.8539999999999</v>
      </c>
      <c r="I24" s="26">
        <f>G24+H24</f>
        <v>631.6679999999999</v>
      </c>
      <c r="J24" s="27">
        <f>IF(D24&gt;0,G24/D24,0)</f>
        <v>0.9669127516778524</v>
      </c>
      <c r="K24" s="27">
        <f>IF(E24&gt;0,H24/E24,0)</f>
        <v>0.9591949085123307</v>
      </c>
      <c r="L24" s="28">
        <f>IF(F24&gt;0,I24/F24,0)</f>
        <v>0.9595442807230743</v>
      </c>
      <c r="M24" s="55">
        <f>SUM(янв:дек!M24)</f>
        <v>191227.38999999998</v>
      </c>
      <c r="N24" s="29">
        <f>IF(I24&gt;0,M24/I24,0)</f>
        <v>302.73401533717083</v>
      </c>
      <c r="P24" s="116"/>
    </row>
    <row r="25" spans="1:16" ht="12.75">
      <c r="A25" s="31" t="s">
        <v>8</v>
      </c>
      <c r="B25" s="30"/>
      <c r="C25" s="30"/>
      <c r="D25" s="25">
        <f>SUM(янв:дек!D25)</f>
        <v>47.68</v>
      </c>
      <c r="E25" s="25">
        <f>SUM(янв:дек!E25)</f>
        <v>930.18</v>
      </c>
      <c r="F25" s="25">
        <f t="shared" si="0"/>
        <v>977.8599999999999</v>
      </c>
      <c r="G25" s="54">
        <f>SUM(янв:дек!G25)</f>
        <v>32.838</v>
      </c>
      <c r="H25" s="54">
        <f>SUM(янв:дек!H25)</f>
        <v>687.522</v>
      </c>
      <c r="I25" s="26">
        <f t="shared" si="1"/>
        <v>720.36</v>
      </c>
      <c r="J25" s="27">
        <f t="shared" si="2"/>
        <v>0.6887164429530201</v>
      </c>
      <c r="K25" s="27">
        <f t="shared" si="2"/>
        <v>0.7391279107269562</v>
      </c>
      <c r="L25" s="28">
        <f t="shared" si="2"/>
        <v>0.7366698709426708</v>
      </c>
      <c r="M25" s="55">
        <f>SUM(янв:дек!M25)</f>
        <v>160514</v>
      </c>
      <c r="N25" s="29">
        <f t="shared" si="3"/>
        <v>222.82469876173025</v>
      </c>
      <c r="P25" s="116"/>
    </row>
    <row r="26" spans="1:16" ht="12.75">
      <c r="A26" s="31" t="s">
        <v>35</v>
      </c>
      <c r="B26" s="30"/>
      <c r="C26" s="30"/>
      <c r="D26" s="25">
        <f>SUM(янв:дек!D26)</f>
        <v>26.82</v>
      </c>
      <c r="E26" s="25">
        <f>SUM(янв:дек!E26)</f>
        <v>527.94</v>
      </c>
      <c r="F26" s="25">
        <f t="shared" si="0"/>
        <v>554.7600000000001</v>
      </c>
      <c r="G26" s="54">
        <f>SUM(янв:дек!G26)</f>
        <v>25.539</v>
      </c>
      <c r="H26" s="54">
        <f>SUM(янв:дек!H26)</f>
        <v>503.231</v>
      </c>
      <c r="I26" s="26">
        <f t="shared" si="1"/>
        <v>528.77</v>
      </c>
      <c r="J26" s="27">
        <f t="shared" si="2"/>
        <v>0.9522371364653245</v>
      </c>
      <c r="K26" s="27">
        <f t="shared" si="2"/>
        <v>0.9531973330302684</v>
      </c>
      <c r="L26" s="28">
        <f t="shared" si="2"/>
        <v>0.9531509121061358</v>
      </c>
      <c r="M26" s="55">
        <f>SUM(янв:дек!M26)</f>
        <v>193354.32</v>
      </c>
      <c r="N26" s="29">
        <f t="shared" si="3"/>
        <v>365.6680976606086</v>
      </c>
      <c r="P26" s="116"/>
    </row>
    <row r="27" spans="1:16" ht="12.75">
      <c r="A27" s="31" t="s">
        <v>36</v>
      </c>
      <c r="B27" s="30"/>
      <c r="C27" s="30"/>
      <c r="D27" s="25">
        <f>SUM(янв:дек!D27)</f>
        <v>13.41</v>
      </c>
      <c r="E27" s="25">
        <f>SUM(янв:дек!E27)</f>
        <v>276.54</v>
      </c>
      <c r="F27" s="25">
        <f t="shared" si="0"/>
        <v>289.95000000000005</v>
      </c>
      <c r="G27" s="54">
        <f>SUM(янв:дек!G27)</f>
        <v>12.316999999999998</v>
      </c>
      <c r="H27" s="54">
        <f>SUM(янв:дек!H27)</f>
        <v>268.002</v>
      </c>
      <c r="I27" s="26">
        <f t="shared" si="1"/>
        <v>280.319</v>
      </c>
      <c r="J27" s="27">
        <f t="shared" si="2"/>
        <v>0.9184936614466814</v>
      </c>
      <c r="K27" s="27">
        <f t="shared" si="2"/>
        <v>0.9691256237795617</v>
      </c>
      <c r="L27" s="28">
        <f t="shared" si="2"/>
        <v>0.9667839282634936</v>
      </c>
      <c r="M27" s="55">
        <f>SUM(янв:дек!M27)</f>
        <v>39498.119999999995</v>
      </c>
      <c r="N27" s="29">
        <f t="shared" si="3"/>
        <v>140.90418416161586</v>
      </c>
      <c r="P27" s="116"/>
    </row>
    <row r="28" spans="1:16" ht="12.75">
      <c r="A28" s="32" t="s">
        <v>9</v>
      </c>
      <c r="B28" s="30"/>
      <c r="C28" s="30"/>
      <c r="D28" s="25">
        <f>SUM(янв:дек!D28)</f>
        <v>581.0999999999999</v>
      </c>
      <c r="E28" s="25">
        <f>SUM(янв:дек!E28)</f>
        <v>11313</v>
      </c>
      <c r="F28" s="25">
        <f t="shared" si="0"/>
        <v>11894.1</v>
      </c>
      <c r="G28" s="54">
        <f>SUM(янв:дек!G28)</f>
        <v>577.349</v>
      </c>
      <c r="H28" s="54">
        <f>SUM(янв:дек!H28)</f>
        <v>11385.626999999999</v>
      </c>
      <c r="I28" s="26">
        <f t="shared" si="1"/>
        <v>11962.975999999999</v>
      </c>
      <c r="J28" s="27">
        <f t="shared" si="2"/>
        <v>0.9935450008604373</v>
      </c>
      <c r="K28" s="27">
        <f t="shared" si="2"/>
        <v>1.0064197825510472</v>
      </c>
      <c r="L28" s="28">
        <f t="shared" si="2"/>
        <v>1.0057907702138034</v>
      </c>
      <c r="M28" s="55">
        <f>SUM(янв:дек!M28)</f>
        <v>855264.18</v>
      </c>
      <c r="N28" s="29">
        <f t="shared" si="3"/>
        <v>71.49259348175572</v>
      </c>
      <c r="P28" s="116"/>
    </row>
    <row r="29" spans="1:16" ht="12.75">
      <c r="A29" s="31" t="s">
        <v>10</v>
      </c>
      <c r="B29" s="30"/>
      <c r="C29" s="30"/>
      <c r="D29" s="25">
        <f>SUM(янв:дек!D29)</f>
        <v>44.7</v>
      </c>
      <c r="E29" s="25">
        <f>SUM(янв:дек!E29)</f>
        <v>1005.5999999999999</v>
      </c>
      <c r="F29" s="25">
        <f t="shared" si="0"/>
        <v>1050.3</v>
      </c>
      <c r="G29" s="54">
        <f>SUM(янв:дек!G29)</f>
        <v>43.115</v>
      </c>
      <c r="H29" s="54">
        <f>SUM(янв:дек!H29)</f>
        <v>941.885</v>
      </c>
      <c r="I29" s="26">
        <f t="shared" si="1"/>
        <v>985</v>
      </c>
      <c r="J29" s="27">
        <f t="shared" si="2"/>
        <v>0.9645413870246085</v>
      </c>
      <c r="K29" s="27">
        <f t="shared" si="2"/>
        <v>0.9366398170246619</v>
      </c>
      <c r="L29" s="28">
        <f t="shared" si="2"/>
        <v>0.9378272874416834</v>
      </c>
      <c r="M29" s="55">
        <f>SUM(янв:дек!M29)</f>
        <v>180546</v>
      </c>
      <c r="N29" s="29">
        <f t="shared" si="3"/>
        <v>183.29543147208122</v>
      </c>
      <c r="P29" s="116"/>
    </row>
    <row r="30" spans="1:16" ht="12.75">
      <c r="A30" s="31" t="s">
        <v>11</v>
      </c>
      <c r="B30" s="30"/>
      <c r="C30" s="30"/>
      <c r="D30" s="25">
        <f>SUM(янв:дек!D30)</f>
        <v>13.41</v>
      </c>
      <c r="E30" s="25">
        <f>SUM(янв:дек!E30)</f>
        <v>276.54</v>
      </c>
      <c r="F30" s="25">
        <f t="shared" si="0"/>
        <v>289.95000000000005</v>
      </c>
      <c r="G30" s="54">
        <f>SUM(янв:дек!G30)</f>
        <v>12.372</v>
      </c>
      <c r="H30" s="54">
        <f>SUM(янв:дек!H30)</f>
        <v>281.77</v>
      </c>
      <c r="I30" s="26">
        <f t="shared" si="1"/>
        <v>294.142</v>
      </c>
      <c r="J30" s="27">
        <f t="shared" si="2"/>
        <v>0.9225950782997763</v>
      </c>
      <c r="K30" s="27">
        <f t="shared" si="2"/>
        <v>1.018912273088884</v>
      </c>
      <c r="L30" s="28">
        <f t="shared" si="2"/>
        <v>1.0144576651146748</v>
      </c>
      <c r="M30" s="55">
        <f>SUM(янв:дек!M30)</f>
        <v>52619.78999999999</v>
      </c>
      <c r="N30" s="29">
        <f t="shared" si="3"/>
        <v>178.89247370317736</v>
      </c>
      <c r="P30" s="116"/>
    </row>
    <row r="31" spans="1:16" ht="12.75">
      <c r="A31" s="31" t="s">
        <v>12</v>
      </c>
      <c r="B31" s="30"/>
      <c r="C31" s="30"/>
      <c r="D31" s="25">
        <f>SUM(янв:дек!D31)</f>
        <v>5.96</v>
      </c>
      <c r="E31" s="25">
        <f>SUM(янв:дек!E31)</f>
        <v>150.84</v>
      </c>
      <c r="F31" s="25">
        <f t="shared" si="0"/>
        <v>156.8</v>
      </c>
      <c r="G31" s="54">
        <f>SUM(янв:дек!G31)</f>
        <v>6.232</v>
      </c>
      <c r="H31" s="54">
        <f>SUM(янв:дек!H31)</f>
        <v>145.176</v>
      </c>
      <c r="I31" s="26">
        <f t="shared" si="1"/>
        <v>151.408</v>
      </c>
      <c r="J31" s="27">
        <f t="shared" si="2"/>
        <v>1.0456375838926175</v>
      </c>
      <c r="K31" s="27">
        <f t="shared" si="2"/>
        <v>0.9624502784407318</v>
      </c>
      <c r="L31" s="28">
        <f t="shared" si="2"/>
        <v>0.965612244897959</v>
      </c>
      <c r="M31" s="55">
        <f>SUM(янв:дек!M31)</f>
        <v>56081.469999999994</v>
      </c>
      <c r="N31" s="29">
        <f t="shared" si="3"/>
        <v>370.3996486315122</v>
      </c>
      <c r="P31" s="116"/>
    </row>
    <row r="32" spans="1:16" ht="12.75">
      <c r="A32" s="31" t="s">
        <v>13</v>
      </c>
      <c r="B32" s="30"/>
      <c r="C32" s="30"/>
      <c r="D32" s="25">
        <f>SUM(янв:дек!D32)</f>
        <v>1490</v>
      </c>
      <c r="E32" s="25">
        <f>SUM(янв:дек!E32)</f>
        <v>25140</v>
      </c>
      <c r="F32" s="25">
        <f t="shared" si="0"/>
        <v>26630</v>
      </c>
      <c r="G32" s="54">
        <f>SUM(янв:дек!G32)</f>
        <v>1405.2999999999997</v>
      </c>
      <c r="H32" s="54">
        <f>SUM(янв:дек!H32)</f>
        <v>25022.6</v>
      </c>
      <c r="I32" s="26">
        <f t="shared" si="1"/>
        <v>26427.899999999998</v>
      </c>
      <c r="J32" s="27">
        <f t="shared" si="2"/>
        <v>0.9431543624161072</v>
      </c>
      <c r="K32" s="27">
        <f t="shared" si="2"/>
        <v>0.9953301511535401</v>
      </c>
      <c r="L32" s="28">
        <f t="shared" si="2"/>
        <v>0.9924108148704468</v>
      </c>
      <c r="M32" s="55">
        <f>SUM(янв:дек!M32)</f>
        <v>153167.22</v>
      </c>
      <c r="N32" s="29">
        <f t="shared" si="3"/>
        <v>5.795663673617654</v>
      </c>
      <c r="P32" s="116"/>
    </row>
    <row r="33" spans="1:16" ht="12.75">
      <c r="A33" s="31" t="s">
        <v>14</v>
      </c>
      <c r="B33" s="30"/>
      <c r="C33" s="30"/>
      <c r="D33" s="25">
        <f>SUM(янв:дек!D33)</f>
        <v>37.25</v>
      </c>
      <c r="E33" s="25">
        <f>SUM(янв:дек!E33)</f>
        <v>729.06</v>
      </c>
      <c r="F33" s="25">
        <f t="shared" si="0"/>
        <v>766.31</v>
      </c>
      <c r="G33" s="54">
        <f>SUM(янв:дек!G33)</f>
        <v>36.127</v>
      </c>
      <c r="H33" s="54">
        <f>SUM(янв:дек!H33)</f>
        <v>694.053</v>
      </c>
      <c r="I33" s="26">
        <f t="shared" si="1"/>
        <v>730.18</v>
      </c>
      <c r="J33" s="27">
        <f t="shared" si="2"/>
        <v>0.9698523489932886</v>
      </c>
      <c r="K33" s="27">
        <f t="shared" si="2"/>
        <v>0.9519833758538393</v>
      </c>
      <c r="L33" s="28">
        <f t="shared" si="2"/>
        <v>0.9528519789641268</v>
      </c>
      <c r="M33" s="55">
        <f>SUM(янв:дек!M33)</f>
        <v>24917.170000000002</v>
      </c>
      <c r="N33" s="29">
        <f t="shared" si="3"/>
        <v>34.12469528061575</v>
      </c>
      <c r="P33" s="116"/>
    </row>
    <row r="34" spans="1:16" ht="12.75">
      <c r="A34" s="31" t="s">
        <v>15</v>
      </c>
      <c r="B34" s="30"/>
      <c r="C34" s="30"/>
      <c r="D34" s="25">
        <f>SUM(янв:дек!D34)</f>
        <v>44.7</v>
      </c>
      <c r="E34" s="25">
        <f>SUM(янв:дек!E34)</f>
        <v>1081.02</v>
      </c>
      <c r="F34" s="25">
        <f t="shared" si="0"/>
        <v>1125.72</v>
      </c>
      <c r="G34" s="54">
        <f>SUM(янв:дек!G34)</f>
        <v>47.666</v>
      </c>
      <c r="H34" s="54">
        <f>SUM(янв:дек!H34)</f>
        <v>1042.453</v>
      </c>
      <c r="I34" s="26">
        <f t="shared" si="1"/>
        <v>1090.119</v>
      </c>
      <c r="J34" s="27">
        <f t="shared" si="2"/>
        <v>1.0663534675615212</v>
      </c>
      <c r="K34" s="27">
        <f t="shared" si="2"/>
        <v>0.9643235092782743</v>
      </c>
      <c r="L34" s="28">
        <f t="shared" si="2"/>
        <v>0.9683749067263617</v>
      </c>
      <c r="M34" s="55">
        <f>SUM(янв:дек!M34)</f>
        <v>60337.25</v>
      </c>
      <c r="N34" s="29">
        <f t="shared" si="3"/>
        <v>55.34923251498231</v>
      </c>
      <c r="P34" s="116"/>
    </row>
    <row r="35" spans="1:16" ht="12.75">
      <c r="A35" s="31" t="s">
        <v>16</v>
      </c>
      <c r="B35" s="30"/>
      <c r="C35" s="30"/>
      <c r="D35" s="25">
        <f>SUM(янв:дек!D35)</f>
        <v>11.92</v>
      </c>
      <c r="E35" s="25">
        <f>SUM(янв:дек!E35)</f>
        <v>301.68</v>
      </c>
      <c r="F35" s="25">
        <f t="shared" si="0"/>
        <v>313.6</v>
      </c>
      <c r="G35" s="54">
        <f>SUM(янв:дек!G35)</f>
        <v>12.2</v>
      </c>
      <c r="H35" s="54">
        <f>SUM(янв:дек!H35)</f>
        <v>272.248</v>
      </c>
      <c r="I35" s="26">
        <f t="shared" si="1"/>
        <v>284.448</v>
      </c>
      <c r="J35" s="27">
        <f t="shared" si="2"/>
        <v>1.023489932885906</v>
      </c>
      <c r="K35" s="27">
        <f t="shared" si="2"/>
        <v>0.9024396711747547</v>
      </c>
      <c r="L35" s="28">
        <f t="shared" si="2"/>
        <v>0.9070408163265304</v>
      </c>
      <c r="M35" s="55">
        <f>SUM(янв:дек!M35)</f>
        <v>12150.55</v>
      </c>
      <c r="N35" s="29">
        <f t="shared" si="3"/>
        <v>42.71624339070762</v>
      </c>
      <c r="P35" s="116"/>
    </row>
    <row r="36" spans="1:16" ht="12.75">
      <c r="A36" s="31" t="s">
        <v>17</v>
      </c>
      <c r="B36" s="30"/>
      <c r="C36" s="30"/>
      <c r="D36" s="25">
        <f>SUM(янв:дек!D36)</f>
        <v>37.25</v>
      </c>
      <c r="E36" s="25">
        <f>SUM(янв:дек!E36)</f>
        <v>754.2</v>
      </c>
      <c r="F36" s="25">
        <f t="shared" si="0"/>
        <v>791.45</v>
      </c>
      <c r="G36" s="54">
        <f>SUM(янв:дек!G36)</f>
        <v>36.512</v>
      </c>
      <c r="H36" s="54">
        <f>SUM(янв:дек!H36)</f>
        <v>749.2139999999999</v>
      </c>
      <c r="I36" s="26">
        <f t="shared" si="1"/>
        <v>785.7259999999999</v>
      </c>
      <c r="J36" s="27">
        <f t="shared" si="2"/>
        <v>0.9801879194630873</v>
      </c>
      <c r="K36" s="27">
        <f t="shared" si="2"/>
        <v>0.9933890214797134</v>
      </c>
      <c r="L36" s="28">
        <f t="shared" si="2"/>
        <v>0.9927677048455364</v>
      </c>
      <c r="M36" s="55">
        <f>SUM(янв:дек!M36)</f>
        <v>55299.62</v>
      </c>
      <c r="N36" s="29">
        <f t="shared" si="3"/>
        <v>70.38028523938372</v>
      </c>
      <c r="P36" s="116"/>
    </row>
    <row r="37" spans="1:16" ht="12.75">
      <c r="A37" s="31" t="s">
        <v>18</v>
      </c>
      <c r="B37" s="30"/>
      <c r="C37" s="30"/>
      <c r="D37" s="25">
        <f>SUM(янв:дек!D37)</f>
        <v>17.88</v>
      </c>
      <c r="E37" s="25">
        <f>SUM(янв:дек!E37)</f>
        <v>502.79999999999995</v>
      </c>
      <c r="F37" s="25">
        <f t="shared" si="0"/>
        <v>520.68</v>
      </c>
      <c r="G37" s="54">
        <f>SUM(янв:дек!G37)</f>
        <v>15.58</v>
      </c>
      <c r="H37" s="54">
        <f>SUM(янв:дек!H37)</f>
        <v>469.67800000000005</v>
      </c>
      <c r="I37" s="26">
        <f t="shared" si="1"/>
        <v>485.25800000000004</v>
      </c>
      <c r="J37" s="27">
        <f t="shared" si="2"/>
        <v>0.8713646532438479</v>
      </c>
      <c r="K37" s="27">
        <f t="shared" si="2"/>
        <v>0.9341249005568817</v>
      </c>
      <c r="L37" s="28">
        <f t="shared" si="2"/>
        <v>0.9319697318890683</v>
      </c>
      <c r="M37" s="55">
        <f>SUM(янв:дек!M37)</f>
        <v>50495.45</v>
      </c>
      <c r="N37" s="29">
        <f t="shared" si="3"/>
        <v>104.05897481339822</v>
      </c>
      <c r="P37" s="116"/>
    </row>
    <row r="38" spans="1:16" ht="12.75">
      <c r="A38" s="31" t="s">
        <v>19</v>
      </c>
      <c r="B38" s="30"/>
      <c r="C38" s="30"/>
      <c r="D38" s="25">
        <f>SUM(янв:дек!D38)</f>
        <v>13.41</v>
      </c>
      <c r="E38" s="25">
        <f>SUM(янв:дек!E38)</f>
        <v>276.54</v>
      </c>
      <c r="F38" s="25">
        <f t="shared" si="0"/>
        <v>289.95000000000005</v>
      </c>
      <c r="G38" s="54">
        <f>SUM(янв:дек!G38)</f>
        <v>13.818999999999999</v>
      </c>
      <c r="H38" s="54">
        <f>SUM(янв:дек!H38)</f>
        <v>251.60699999999997</v>
      </c>
      <c r="I38" s="26">
        <f t="shared" si="1"/>
        <v>265.426</v>
      </c>
      <c r="J38" s="27">
        <f t="shared" si="2"/>
        <v>1.0304996271439224</v>
      </c>
      <c r="K38" s="27">
        <f t="shared" si="2"/>
        <v>0.9098394445649813</v>
      </c>
      <c r="L38" s="28">
        <f t="shared" si="2"/>
        <v>0.9154198999827554</v>
      </c>
      <c r="M38" s="55">
        <f>SUM(янв:дек!M38)</f>
        <v>39188.12</v>
      </c>
      <c r="N38" s="29">
        <f t="shared" si="3"/>
        <v>147.6423560615765</v>
      </c>
      <c r="P38" s="116"/>
    </row>
    <row r="39" spans="1:16" ht="12.75">
      <c r="A39" s="31" t="s">
        <v>20</v>
      </c>
      <c r="B39" s="30"/>
      <c r="C39" s="30"/>
      <c r="D39" s="25">
        <f>SUM(янв:дек!D39)</f>
        <v>141.55</v>
      </c>
      <c r="E39" s="25">
        <f>SUM(янв:дек!E39)</f>
        <v>2514.0000000000005</v>
      </c>
      <c r="F39" s="25">
        <f t="shared" si="0"/>
        <v>2655.5500000000006</v>
      </c>
      <c r="G39" s="54">
        <f>SUM(янв:дек!G39)</f>
        <v>125.88100000000001</v>
      </c>
      <c r="H39" s="54">
        <f>SUM(янв:дек!H39)</f>
        <v>2362.039</v>
      </c>
      <c r="I39" s="26">
        <f t="shared" si="1"/>
        <v>2487.92</v>
      </c>
      <c r="J39" s="27">
        <f t="shared" si="2"/>
        <v>0.8893041328152597</v>
      </c>
      <c r="K39" s="27">
        <f t="shared" si="2"/>
        <v>0.9395540970564836</v>
      </c>
      <c r="L39" s="28">
        <f t="shared" si="2"/>
        <v>0.9368756001581592</v>
      </c>
      <c r="M39" s="55">
        <f>SUM(янв:дек!M39)</f>
        <v>200466.90999999997</v>
      </c>
      <c r="N39" s="29">
        <f t="shared" si="3"/>
        <v>80.57610775266085</v>
      </c>
      <c r="P39" s="116"/>
    </row>
    <row r="40" spans="1:16" ht="12.75">
      <c r="A40" s="31" t="s">
        <v>21</v>
      </c>
      <c r="B40" s="30"/>
      <c r="C40" s="30"/>
      <c r="D40" s="25">
        <f>SUM(янв:дек!D40)</f>
        <v>149</v>
      </c>
      <c r="E40" s="25">
        <f>SUM(янв:дек!E40)</f>
        <v>2514.0000000000005</v>
      </c>
      <c r="F40" s="25">
        <f t="shared" si="0"/>
        <v>2663.0000000000005</v>
      </c>
      <c r="G40" s="54">
        <f>SUM(янв:дек!G40)</f>
        <v>150.6</v>
      </c>
      <c r="H40" s="54">
        <f>SUM(янв:дек!H40)</f>
        <v>2536.8</v>
      </c>
      <c r="I40" s="26">
        <f t="shared" si="1"/>
        <v>2687.4</v>
      </c>
      <c r="J40" s="27">
        <f t="shared" si="2"/>
        <v>1.010738255033557</v>
      </c>
      <c r="K40" s="27">
        <f t="shared" si="2"/>
        <v>1.0090692124105012</v>
      </c>
      <c r="L40" s="28">
        <f t="shared" si="2"/>
        <v>1.0091625985730377</v>
      </c>
      <c r="M40" s="55">
        <f>SUM(янв:дек!M40)</f>
        <v>96661.12</v>
      </c>
      <c r="N40" s="29">
        <f t="shared" si="3"/>
        <v>35.968266726203765</v>
      </c>
      <c r="P40" s="116"/>
    </row>
    <row r="41" spans="1:16" ht="12.75">
      <c r="A41" s="31" t="s">
        <v>22</v>
      </c>
      <c r="B41" s="30"/>
      <c r="C41" s="30"/>
      <c r="D41" s="25">
        <f>SUM(янв:дек!D41)</f>
        <v>178.8</v>
      </c>
      <c r="E41" s="25">
        <f>SUM(янв:дек!E41)</f>
        <v>3519.6000000000004</v>
      </c>
      <c r="F41" s="25">
        <f t="shared" si="0"/>
        <v>3698.4000000000005</v>
      </c>
      <c r="G41" s="54">
        <f>SUM(янв:дек!G41)</f>
        <v>121.44800000000001</v>
      </c>
      <c r="H41" s="54">
        <f>SUM(янв:дек!H41)</f>
        <v>2712.657</v>
      </c>
      <c r="I41" s="26">
        <f t="shared" si="1"/>
        <v>2834.105</v>
      </c>
      <c r="J41" s="27">
        <f t="shared" si="2"/>
        <v>0.6792393736017897</v>
      </c>
      <c r="K41" s="27">
        <f t="shared" si="2"/>
        <v>0.7707287759972724</v>
      </c>
      <c r="L41" s="28">
        <f t="shared" si="2"/>
        <v>0.7663056997620592</v>
      </c>
      <c r="M41" s="55">
        <f>SUM(янв:дек!M41)</f>
        <v>158575.79</v>
      </c>
      <c r="N41" s="29">
        <f t="shared" si="3"/>
        <v>55.95268700348082</v>
      </c>
      <c r="P41" s="116"/>
    </row>
    <row r="42" spans="1:16" ht="12.75">
      <c r="A42" s="31" t="s">
        <v>23</v>
      </c>
      <c r="B42" s="30"/>
      <c r="C42" s="30"/>
      <c r="D42" s="25">
        <f>SUM(янв:дек!D42)</f>
        <v>268.2</v>
      </c>
      <c r="E42" s="25">
        <f>SUM(янв:дек!E42)</f>
        <v>5530.8</v>
      </c>
      <c r="F42" s="25">
        <f t="shared" si="0"/>
        <v>5799</v>
      </c>
      <c r="G42" s="54">
        <f>SUM(янв:дек!G42)</f>
        <v>242.07800000000003</v>
      </c>
      <c r="H42" s="54">
        <f>SUM(янв:дек!H42)</f>
        <v>5258.5380000000005</v>
      </c>
      <c r="I42" s="26">
        <f t="shared" si="1"/>
        <v>5500.616000000001</v>
      </c>
      <c r="J42" s="27">
        <f t="shared" si="2"/>
        <v>0.9026025354213275</v>
      </c>
      <c r="K42" s="27">
        <f t="shared" si="2"/>
        <v>0.9507734866565416</v>
      </c>
      <c r="L42" s="28">
        <f t="shared" si="2"/>
        <v>0.9485456113122954</v>
      </c>
      <c r="M42" s="55">
        <f>SUM(янв:дек!M42)</f>
        <v>403976.05</v>
      </c>
      <c r="N42" s="29">
        <f t="shared" si="3"/>
        <v>73.44196540896509</v>
      </c>
      <c r="P42" s="116"/>
    </row>
    <row r="43" spans="1:16" ht="12.75">
      <c r="A43" s="31" t="s">
        <v>24</v>
      </c>
      <c r="B43" s="30"/>
      <c r="C43" s="30"/>
      <c r="D43" s="25">
        <f>SUM(янв:дек!D43)</f>
        <v>59.599999999999994</v>
      </c>
      <c r="E43" s="25">
        <f>SUM(янв:дек!E43)</f>
        <v>1257.0000000000002</v>
      </c>
      <c r="F43" s="25">
        <f t="shared" si="0"/>
        <v>1316.6000000000001</v>
      </c>
      <c r="G43" s="54">
        <f>SUM(янв:дек!G43)</f>
        <v>60.239999999999995</v>
      </c>
      <c r="H43" s="54">
        <f>SUM(янв:дек!H43)</f>
        <v>1268.8400000000001</v>
      </c>
      <c r="I43" s="26">
        <f t="shared" si="1"/>
        <v>1329.0800000000002</v>
      </c>
      <c r="J43" s="27">
        <f t="shared" si="2"/>
        <v>1.010738255033557</v>
      </c>
      <c r="K43" s="27">
        <f t="shared" si="2"/>
        <v>1.0094192521877485</v>
      </c>
      <c r="L43" s="28">
        <f t="shared" si="2"/>
        <v>1.0094789609600485</v>
      </c>
      <c r="M43" s="55">
        <f>SUM(янв:дек!M43)</f>
        <v>83141.70000000001</v>
      </c>
      <c r="N43" s="29">
        <f t="shared" si="3"/>
        <v>62.55582809161224</v>
      </c>
      <c r="P43" s="116"/>
    </row>
    <row r="44" spans="1:16" ht="12.75">
      <c r="A44" s="32" t="s">
        <v>25</v>
      </c>
      <c r="B44" s="30"/>
      <c r="C44" s="30"/>
      <c r="D44" s="25">
        <f>SUM(янв:дек!D44)</f>
        <v>89.4</v>
      </c>
      <c r="E44" s="25">
        <f>SUM(янв:дек!E44)</f>
        <v>2011.1999999999998</v>
      </c>
      <c r="F44" s="25">
        <f>D44+E44</f>
        <v>2100.6</v>
      </c>
      <c r="G44" s="54">
        <f>SUM(янв:дек!G44)</f>
        <v>90.569</v>
      </c>
      <c r="H44" s="54">
        <f>SUM(янв:дек!H44)</f>
        <v>2032.4309999999998</v>
      </c>
      <c r="I44" s="26">
        <f>G44+H44</f>
        <v>2123</v>
      </c>
      <c r="J44" s="27">
        <f t="shared" si="2"/>
        <v>1.013076062639821</v>
      </c>
      <c r="K44" s="27">
        <f t="shared" si="2"/>
        <v>1.01055638424821</v>
      </c>
      <c r="L44" s="28">
        <f t="shared" si="2"/>
        <v>1.0106636199181187</v>
      </c>
      <c r="M44" s="55">
        <f>SUM(янв:дек!M44)</f>
        <v>154944</v>
      </c>
      <c r="N44" s="29">
        <f>IF(I44&gt;0,M44/I44,0)</f>
        <v>72.98351389543099</v>
      </c>
      <c r="P44" s="116"/>
    </row>
    <row r="45" spans="1:14" s="20" customFormat="1" ht="12.75">
      <c r="A45" s="44" t="s">
        <v>54</v>
      </c>
      <c r="B45" s="45"/>
      <c r="C45" s="45"/>
      <c r="D45" s="46">
        <f>SUM(D22:D44)</f>
        <v>3406.14</v>
      </c>
      <c r="E45" s="46">
        <f>SUM(E22:E44)</f>
        <v>63227.09999999999</v>
      </c>
      <c r="F45" s="46">
        <f>D45+E45</f>
        <v>66633.23999999999</v>
      </c>
      <c r="G45" s="56">
        <f>'9 мес'!G45+'4 кв'!G45</f>
        <v>3193.1639999999998</v>
      </c>
      <c r="H45" s="56">
        <f>'9 мес'!H45+'4 кв'!H45</f>
        <v>61494.87</v>
      </c>
      <c r="I45" s="47">
        <f>G45+H45</f>
        <v>64688.034</v>
      </c>
      <c r="J45" s="59">
        <f>IF(G45&gt;0,G45/D45,0)</f>
        <v>0.9374729165565713</v>
      </c>
      <c r="K45" s="59">
        <f>IF(E45&gt;0,H45/E45,0)</f>
        <v>0.9726030452132078</v>
      </c>
      <c r="L45" s="59">
        <f>IF(F45&gt;0,I45/F45,0)</f>
        <v>0.9708072727665653</v>
      </c>
      <c r="M45" s="57">
        <f>'9 мес'!M45+'4 кв'!M45</f>
        <v>3828445.9800000004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134.1</v>
      </c>
      <c r="E47" s="35">
        <f t="shared" si="4"/>
        <v>2614.56</v>
      </c>
      <c r="F47" s="35">
        <f t="shared" si="4"/>
        <v>2748.6600000000003</v>
      </c>
      <c r="G47" s="35">
        <f t="shared" si="4"/>
        <v>125.382</v>
      </c>
      <c r="H47" s="35">
        <f t="shared" si="4"/>
        <v>2608.499</v>
      </c>
      <c r="I47" s="35">
        <f t="shared" si="4"/>
        <v>2733.8810000000003</v>
      </c>
      <c r="J47" s="61">
        <f>IF(G47=0,0,G47/D47)</f>
        <v>0.9349888143176734</v>
      </c>
      <c r="K47" s="61">
        <f>IF(H47=0,0,H47/E47)</f>
        <v>0.997681827917508</v>
      </c>
      <c r="L47" s="61">
        <f>IF(I47&gt;0,I47/F47,0)</f>
        <v>0.9946231982129474</v>
      </c>
      <c r="M47" s="58">
        <f>SUM(M22:M24)</f>
        <v>797247.15</v>
      </c>
      <c r="N47" s="36">
        <f>IF(M47=0,0,M47/I47)</f>
        <v>291.61735642480414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7">
    <mergeCell ref="L16:M16"/>
    <mergeCell ref="L17:M17"/>
    <mergeCell ref="A19:N19"/>
    <mergeCell ref="A20:A21"/>
    <mergeCell ref="B20:C20"/>
    <mergeCell ref="D20:F20"/>
    <mergeCell ref="G20:I20"/>
    <mergeCell ref="J20:L20"/>
    <mergeCell ref="M20:M21"/>
    <mergeCell ref="N20:N21"/>
    <mergeCell ref="E2:G2"/>
    <mergeCell ref="A1:G1"/>
    <mergeCell ref="A15:B15"/>
    <mergeCell ref="L15:M15"/>
    <mergeCell ref="A11:B11"/>
    <mergeCell ref="L13:N13"/>
    <mergeCell ref="L14:M14"/>
  </mergeCells>
  <printOptions horizontalCentered="1"/>
  <pageMargins left="0.31496062992125984" right="0.31496062992125984" top="0.9448818897637796" bottom="0.35433070866141736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32.75390625" style="2" customWidth="1"/>
    <col min="2" max="2" width="13.75390625" style="2" bestFit="1" customWidth="1"/>
    <col min="3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76" t="s">
        <v>76</v>
      </c>
      <c r="B1" s="176"/>
      <c r="C1" s="176"/>
      <c r="D1" s="176"/>
      <c r="E1" s="176"/>
      <c r="F1" s="176"/>
      <c r="G1" s="176"/>
      <c r="H1" s="120">
        <v>2022</v>
      </c>
      <c r="I1" s="1" t="s">
        <v>75</v>
      </c>
      <c r="J1" s="1"/>
      <c r="K1" s="1"/>
      <c r="L1" s="1"/>
      <c r="M1" s="1"/>
      <c r="N1" s="1"/>
    </row>
    <row r="2" spans="1:7" ht="25.5">
      <c r="A2" s="3" t="s">
        <v>26</v>
      </c>
      <c r="B2" s="38" t="s">
        <v>98</v>
      </c>
      <c r="E2" s="169" t="s">
        <v>55</v>
      </c>
      <c r="F2" s="169"/>
      <c r="G2" s="169"/>
    </row>
    <row r="3" spans="1:2" ht="25.5">
      <c r="A3" s="3" t="s">
        <v>0</v>
      </c>
      <c r="B3" s="38" t="s">
        <v>99</v>
      </c>
    </row>
    <row r="4" spans="1:2" ht="12.75">
      <c r="A4" s="4" t="s">
        <v>30</v>
      </c>
      <c r="B4" s="38">
        <v>40</v>
      </c>
    </row>
    <row r="5" spans="1:2" ht="12.75">
      <c r="A5" s="5" t="s">
        <v>28</v>
      </c>
      <c r="B5" s="140">
        <f>B6+B7</f>
        <v>4493</v>
      </c>
    </row>
    <row r="6" spans="1:2" ht="12.75">
      <c r="A6" s="6" t="s">
        <v>27</v>
      </c>
      <c r="B6" s="146">
        <v>225</v>
      </c>
    </row>
    <row r="7" spans="1:2" ht="13.5" thickBot="1">
      <c r="A7" s="7" t="s">
        <v>29</v>
      </c>
      <c r="B7" s="147">
        <v>4268</v>
      </c>
    </row>
    <row r="8" spans="1:6" ht="12.75">
      <c r="A8" s="8" t="s">
        <v>31</v>
      </c>
      <c r="B8" s="132">
        <v>604226.76</v>
      </c>
      <c r="C8" s="170"/>
      <c r="D8" s="174"/>
      <c r="E8" s="169"/>
      <c r="F8" s="169"/>
    </row>
    <row r="9" spans="1:6" ht="12.75">
      <c r="A9" s="9" t="s">
        <v>32</v>
      </c>
      <c r="B9" s="133">
        <f>M45</f>
        <v>600105.15</v>
      </c>
      <c r="C9" s="170"/>
      <c r="D9" s="174"/>
      <c r="E9" s="169"/>
      <c r="F9" s="169"/>
    </row>
    <row r="10" spans="1:6" ht="13.5" thickBot="1">
      <c r="A10" s="11" t="s">
        <v>33</v>
      </c>
      <c r="B10" s="134">
        <f>B8-B9</f>
        <v>4121.609999999986</v>
      </c>
      <c r="C10" s="170"/>
      <c r="D10" s="174"/>
      <c r="E10" s="169"/>
      <c r="F10" s="169"/>
    </row>
    <row r="11" spans="1:3" ht="12.75" customHeight="1">
      <c r="A11" s="171" t="s">
        <v>40</v>
      </c>
      <c r="B11" s="171"/>
      <c r="C11" s="12"/>
    </row>
    <row r="12" spans="1:3" ht="12.75">
      <c r="A12" s="3" t="s">
        <v>34</v>
      </c>
      <c r="B12" s="10">
        <v>121.5</v>
      </c>
      <c r="C12" s="12"/>
    </row>
    <row r="13" spans="1:14" ht="12.75" customHeight="1">
      <c r="A13" s="3" t="s">
        <v>2</v>
      </c>
      <c r="B13" s="135">
        <f>IF(M45&gt;0,B8/B5,0)</f>
        <v>134.48180725573113</v>
      </c>
      <c r="C13" s="12"/>
      <c r="L13" s="179" t="s">
        <v>49</v>
      </c>
      <c r="M13" s="179"/>
      <c r="N13" s="179"/>
    </row>
    <row r="14" spans="1:14" ht="12.75">
      <c r="A14" s="14" t="s">
        <v>3</v>
      </c>
      <c r="B14" s="49">
        <f>B13/B12</f>
        <v>1.106846150252931</v>
      </c>
      <c r="E14" s="42"/>
      <c r="L14" s="175" t="s">
        <v>50</v>
      </c>
      <c r="M14" s="175"/>
      <c r="N14" s="41">
        <v>2</v>
      </c>
    </row>
    <row r="15" spans="1:14" ht="12.75" customHeight="1">
      <c r="A15" s="168" t="s">
        <v>41</v>
      </c>
      <c r="B15" s="168"/>
      <c r="C15" s="12"/>
      <c r="E15" s="43"/>
      <c r="L15" s="175" t="s">
        <v>53</v>
      </c>
      <c r="M15" s="175"/>
      <c r="N15" s="41">
        <v>1.25</v>
      </c>
    </row>
    <row r="16" spans="1:14" ht="12.75" customHeight="1">
      <c r="A16" s="3" t="s">
        <v>42</v>
      </c>
      <c r="B16" s="50">
        <f>J45</f>
        <v>0.915959949450763</v>
      </c>
      <c r="C16" s="12"/>
      <c r="L16" s="175" t="s">
        <v>52</v>
      </c>
      <c r="M16" s="175"/>
      <c r="N16" s="41">
        <v>2.63</v>
      </c>
    </row>
    <row r="17" spans="1:14" ht="13.5" customHeight="1" thickBot="1">
      <c r="A17" s="3" t="s">
        <v>43</v>
      </c>
      <c r="B17" s="51">
        <f>K45</f>
        <v>0.9687119084928105</v>
      </c>
      <c r="C17" s="12"/>
      <c r="L17" s="175" t="s">
        <v>51</v>
      </c>
      <c r="M17" s="175"/>
      <c r="N17" s="41">
        <v>8.33</v>
      </c>
    </row>
    <row r="18" spans="1:3" ht="18.75" thickBot="1">
      <c r="A18" s="18" t="s">
        <v>44</v>
      </c>
      <c r="B18" s="19">
        <f>L45</f>
        <v>0.9662997394289127</v>
      </c>
      <c r="C18" s="12"/>
    </row>
    <row r="19" spans="1:14" ht="18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39" customHeight="1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11.25</v>
      </c>
      <c r="E22" s="25">
        <f>B7*C22</f>
        <v>234.74</v>
      </c>
      <c r="F22" s="25">
        <f>D22+E22</f>
        <v>245.99</v>
      </c>
      <c r="G22" s="65">
        <v>10.308</v>
      </c>
      <c r="H22" s="65">
        <v>231.718</v>
      </c>
      <c r="I22" s="26">
        <f>G22+H22</f>
        <v>242.02599999999998</v>
      </c>
      <c r="J22" s="27">
        <f>IF(D22&gt;0,G22/D22,0)</f>
        <v>0.9162666666666667</v>
      </c>
      <c r="K22" s="27">
        <f>IF(E22&gt;0,H22/E22,0)</f>
        <v>0.9871261821589843</v>
      </c>
      <c r="L22" s="28">
        <f>IF(I22&gt;0,I22/F22,0)</f>
        <v>0.9838855238017804</v>
      </c>
      <c r="M22" s="160">
        <v>80271.6</v>
      </c>
      <c r="N22" s="29">
        <f>IF(I22&gt;0,M22/I22,0)</f>
        <v>331.6651929957939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4.5</v>
      </c>
      <c r="E23" s="25">
        <f>B7*C23</f>
        <v>102.432</v>
      </c>
      <c r="F23" s="25">
        <f aca="true" t="shared" si="0" ref="F23:F43">D23+E23</f>
        <v>106.932</v>
      </c>
      <c r="G23" s="159">
        <v>3.361</v>
      </c>
      <c r="H23" s="159">
        <v>86.201</v>
      </c>
      <c r="I23" s="26">
        <f aca="true" t="shared" si="1" ref="I23:I43">G23+H23</f>
        <v>89.562</v>
      </c>
      <c r="J23" s="27">
        <f aca="true" t="shared" si="2" ref="J23:L44">IF(D23&gt;0,G23/D23,0)</f>
        <v>0.7468888888888889</v>
      </c>
      <c r="K23" s="27">
        <f t="shared" si="2"/>
        <v>0.8415436582318024</v>
      </c>
      <c r="L23" s="28">
        <f t="shared" si="2"/>
        <v>0.8375603187072158</v>
      </c>
      <c r="M23" s="160">
        <v>20219.16</v>
      </c>
      <c r="N23" s="29">
        <f aca="true" t="shared" si="3" ref="N23:N43">IF(I23&gt;0,M23/I23,0)</f>
        <v>225.75601259462718</v>
      </c>
    </row>
    <row r="24" spans="1:14" ht="12.75">
      <c r="A24" s="23" t="s">
        <v>97</v>
      </c>
      <c r="B24" s="158">
        <v>0.02</v>
      </c>
      <c r="C24" s="63">
        <v>0.025</v>
      </c>
      <c r="D24" s="25">
        <f>B6*B24</f>
        <v>4.5</v>
      </c>
      <c r="E24" s="25">
        <f>B7*C24</f>
        <v>106.7</v>
      </c>
      <c r="F24" s="25">
        <f>D24+E24</f>
        <v>111.2</v>
      </c>
      <c r="G24" s="159">
        <v>3.944</v>
      </c>
      <c r="H24" s="159">
        <v>100.47</v>
      </c>
      <c r="I24" s="26">
        <f>G24+H24</f>
        <v>104.414</v>
      </c>
      <c r="J24" s="27">
        <f>IF(D24&gt;0,G24/D24,0)</f>
        <v>0.8764444444444445</v>
      </c>
      <c r="K24" s="27">
        <f>IF(E24&gt;0,H24/E24,0)</f>
        <v>0.9416119962511714</v>
      </c>
      <c r="L24" s="28">
        <f>IF(F24&gt;0,I24/F24,0)</f>
        <v>0.9389748201438849</v>
      </c>
      <c r="M24" s="160">
        <v>31607.26</v>
      </c>
      <c r="N24" s="29">
        <f>IF(I24&gt;0,M24/I24,0)</f>
        <v>302.7109391460915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7.2</v>
      </c>
      <c r="E25" s="25">
        <f>B7*C25</f>
        <v>157.916</v>
      </c>
      <c r="F25" s="25">
        <f t="shared" si="0"/>
        <v>165.11599999999999</v>
      </c>
      <c r="G25" s="159">
        <v>5.226</v>
      </c>
      <c r="H25" s="159">
        <v>127.014</v>
      </c>
      <c r="I25" s="26">
        <f t="shared" si="1"/>
        <v>132.24</v>
      </c>
      <c r="J25" s="27">
        <f t="shared" si="2"/>
        <v>0.7258333333333333</v>
      </c>
      <c r="K25" s="27">
        <f t="shared" si="2"/>
        <v>0.8043136857569847</v>
      </c>
      <c r="L25" s="28">
        <f t="shared" si="2"/>
        <v>0.8008914944644978</v>
      </c>
      <c r="M25" s="160">
        <v>24990</v>
      </c>
      <c r="N25" s="29">
        <f t="shared" si="3"/>
        <v>188.97459165154262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4.05</v>
      </c>
      <c r="E26" s="25">
        <f>B7*C26</f>
        <v>89.628</v>
      </c>
      <c r="F26" s="25">
        <f t="shared" si="0"/>
        <v>93.678</v>
      </c>
      <c r="G26" s="159">
        <v>3.794</v>
      </c>
      <c r="H26" s="159">
        <v>87.282</v>
      </c>
      <c r="I26" s="26">
        <f t="shared" si="1"/>
        <v>91.076</v>
      </c>
      <c r="J26" s="27">
        <f t="shared" si="2"/>
        <v>0.9367901234567901</v>
      </c>
      <c r="K26" s="27">
        <f t="shared" si="2"/>
        <v>0.9738251439282367</v>
      </c>
      <c r="L26" s="28">
        <f t="shared" si="2"/>
        <v>0.9722240013663827</v>
      </c>
      <c r="M26" s="160">
        <v>28689.18</v>
      </c>
      <c r="N26" s="29">
        <f t="shared" si="3"/>
        <v>315.0026351618429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2.025</v>
      </c>
      <c r="E27" s="25">
        <f>B7*C27</f>
        <v>46.948</v>
      </c>
      <c r="F27" s="25">
        <f t="shared" si="0"/>
        <v>48.973</v>
      </c>
      <c r="G27" s="159">
        <v>1.808</v>
      </c>
      <c r="H27" s="159">
        <v>44.006</v>
      </c>
      <c r="I27" s="26">
        <f t="shared" si="1"/>
        <v>45.814</v>
      </c>
      <c r="J27" s="27">
        <f t="shared" si="2"/>
        <v>0.8928395061728396</v>
      </c>
      <c r="K27" s="27">
        <f t="shared" si="2"/>
        <v>0.9373349237454205</v>
      </c>
      <c r="L27" s="28">
        <f t="shared" si="2"/>
        <v>0.9354950687113307</v>
      </c>
      <c r="M27" s="160">
        <v>6348.12</v>
      </c>
      <c r="N27" s="29">
        <f t="shared" si="3"/>
        <v>138.56288470773126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87.75</v>
      </c>
      <c r="E28" s="25">
        <f>B7*C28</f>
        <v>1920.6000000000001</v>
      </c>
      <c r="F28" s="25">
        <f t="shared" si="0"/>
        <v>2008.3500000000001</v>
      </c>
      <c r="G28" s="159">
        <v>87.309</v>
      </c>
      <c r="H28" s="159">
        <v>1895.027</v>
      </c>
      <c r="I28" s="26">
        <f t="shared" si="1"/>
        <v>1982.336</v>
      </c>
      <c r="J28" s="27">
        <f t="shared" si="2"/>
        <v>0.9949743589743589</v>
      </c>
      <c r="K28" s="27">
        <f t="shared" si="2"/>
        <v>0.9866848901384984</v>
      </c>
      <c r="L28" s="28">
        <f t="shared" si="2"/>
        <v>0.9870470784474817</v>
      </c>
      <c r="M28" s="160">
        <v>143323.25</v>
      </c>
      <c r="N28" s="29">
        <f t="shared" si="3"/>
        <v>72.30018019145089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6.75</v>
      </c>
      <c r="E29" s="25">
        <f>B7*C29</f>
        <v>170.72</v>
      </c>
      <c r="F29" s="25">
        <f t="shared" si="0"/>
        <v>177.47</v>
      </c>
      <c r="G29" s="159">
        <v>5.082</v>
      </c>
      <c r="H29" s="159">
        <v>144.918</v>
      </c>
      <c r="I29" s="26">
        <f t="shared" si="1"/>
        <v>150</v>
      </c>
      <c r="J29" s="27">
        <f t="shared" si="2"/>
        <v>0.7528888888888888</v>
      </c>
      <c r="K29" s="27">
        <f t="shared" si="2"/>
        <v>0.8488636363636364</v>
      </c>
      <c r="L29" s="28">
        <f t="shared" si="2"/>
        <v>0.8452132754831803</v>
      </c>
      <c r="M29" s="160">
        <v>25200</v>
      </c>
      <c r="N29" s="29">
        <f t="shared" si="3"/>
        <v>168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2.025</v>
      </c>
      <c r="E30" s="25">
        <f>B7*C30</f>
        <v>46.948</v>
      </c>
      <c r="F30" s="25">
        <f t="shared" si="0"/>
        <v>48.973</v>
      </c>
      <c r="G30" s="159">
        <v>1.788</v>
      </c>
      <c r="H30" s="159">
        <v>47.344</v>
      </c>
      <c r="I30" s="26">
        <f t="shared" si="1"/>
        <v>49.132</v>
      </c>
      <c r="J30" s="27">
        <f t="shared" si="2"/>
        <v>0.8829629629629631</v>
      </c>
      <c r="K30" s="27">
        <f t="shared" si="2"/>
        <v>1.0084348641049672</v>
      </c>
      <c r="L30" s="28">
        <f t="shared" si="2"/>
        <v>1.003246686949952</v>
      </c>
      <c r="M30" s="160">
        <v>8332.78</v>
      </c>
      <c r="N30" s="29">
        <f t="shared" si="3"/>
        <v>169.5998534559961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0.9</v>
      </c>
      <c r="E31" s="25">
        <f>B7*C31</f>
        <v>25.608</v>
      </c>
      <c r="F31" s="25">
        <f t="shared" si="0"/>
        <v>26.508</v>
      </c>
      <c r="G31" s="159">
        <v>0.802</v>
      </c>
      <c r="H31" s="159">
        <v>22.905</v>
      </c>
      <c r="I31" s="26">
        <f t="shared" si="1"/>
        <v>23.707</v>
      </c>
      <c r="J31" s="27">
        <f t="shared" si="2"/>
        <v>0.8911111111111112</v>
      </c>
      <c r="K31" s="27">
        <f t="shared" si="2"/>
        <v>0.8944470477975632</v>
      </c>
      <c r="L31" s="28">
        <f t="shared" si="2"/>
        <v>0.8943337860268599</v>
      </c>
      <c r="M31" s="160">
        <v>8700.63</v>
      </c>
      <c r="N31" s="29">
        <f t="shared" si="3"/>
        <v>367.0067912430927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225</v>
      </c>
      <c r="E32" s="25">
        <f>B7*C32</f>
        <v>4268</v>
      </c>
      <c r="F32" s="25">
        <f t="shared" si="0"/>
        <v>4493</v>
      </c>
      <c r="G32" s="159">
        <v>211.1</v>
      </c>
      <c r="H32" s="159">
        <v>4411.1</v>
      </c>
      <c r="I32" s="26">
        <f t="shared" si="1"/>
        <v>4622.200000000001</v>
      </c>
      <c r="J32" s="27">
        <f t="shared" si="2"/>
        <v>0.9382222222222222</v>
      </c>
      <c r="K32" s="27">
        <f t="shared" si="2"/>
        <v>1.0335285848172446</v>
      </c>
      <c r="L32" s="28">
        <f t="shared" si="2"/>
        <v>1.0287558424215448</v>
      </c>
      <c r="M32" s="160">
        <v>24959.88</v>
      </c>
      <c r="N32" s="29">
        <f t="shared" si="3"/>
        <v>5.3999999999999995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5.625</v>
      </c>
      <c r="E33" s="25">
        <f>B7*C33</f>
        <v>123.772</v>
      </c>
      <c r="F33" s="25">
        <f>D33+E33</f>
        <v>129.397</v>
      </c>
      <c r="G33" s="159">
        <v>5.613</v>
      </c>
      <c r="H33" s="159">
        <v>126.827</v>
      </c>
      <c r="I33" s="26">
        <f t="shared" si="1"/>
        <v>132.44</v>
      </c>
      <c r="J33" s="27">
        <f t="shared" si="2"/>
        <v>0.9978666666666668</v>
      </c>
      <c r="K33" s="27">
        <f t="shared" si="2"/>
        <v>1.0246824806903014</v>
      </c>
      <c r="L33" s="28">
        <f t="shared" si="2"/>
        <v>1.0235167739592108</v>
      </c>
      <c r="M33" s="160">
        <v>4193.07</v>
      </c>
      <c r="N33" s="29">
        <f t="shared" si="3"/>
        <v>31.66014799154334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6.75</v>
      </c>
      <c r="E34" s="25">
        <f>B7*C34</f>
        <v>183.52399999999997</v>
      </c>
      <c r="F34" s="25">
        <f t="shared" si="0"/>
        <v>190.27399999999997</v>
      </c>
      <c r="G34" s="159">
        <v>6.976</v>
      </c>
      <c r="H34" s="159">
        <v>180.648</v>
      </c>
      <c r="I34" s="26">
        <f t="shared" si="1"/>
        <v>187.624</v>
      </c>
      <c r="J34" s="27">
        <f t="shared" si="2"/>
        <v>1.0334814814814814</v>
      </c>
      <c r="K34" s="27">
        <f t="shared" si="2"/>
        <v>0.9843290250866373</v>
      </c>
      <c r="L34" s="28">
        <f t="shared" si="2"/>
        <v>0.9860727161882339</v>
      </c>
      <c r="M34" s="160">
        <v>9985.69</v>
      </c>
      <c r="N34" s="29">
        <f t="shared" si="3"/>
        <v>53.22181597237028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1.8</v>
      </c>
      <c r="E35" s="25">
        <f>B7*C35</f>
        <v>51.216</v>
      </c>
      <c r="F35" s="25">
        <f t="shared" si="0"/>
        <v>53.016</v>
      </c>
      <c r="G35" s="159">
        <v>1.925</v>
      </c>
      <c r="H35" s="159">
        <v>48.975</v>
      </c>
      <c r="I35" s="26">
        <f t="shared" si="1"/>
        <v>50.9</v>
      </c>
      <c r="J35" s="27">
        <f t="shared" si="2"/>
        <v>1.0694444444444444</v>
      </c>
      <c r="K35" s="27">
        <f t="shared" si="2"/>
        <v>0.9562441424554826</v>
      </c>
      <c r="L35" s="28">
        <f t="shared" si="2"/>
        <v>0.9600875207484533</v>
      </c>
      <c r="M35" s="160">
        <v>2239.59</v>
      </c>
      <c r="N35" s="29">
        <f t="shared" si="3"/>
        <v>43.99980353634578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5.625</v>
      </c>
      <c r="E36" s="25">
        <f>B7*C36</f>
        <v>128.04</v>
      </c>
      <c r="F36" s="25">
        <f t="shared" si="0"/>
        <v>133.665</v>
      </c>
      <c r="G36" s="159">
        <v>5.39</v>
      </c>
      <c r="H36" s="159">
        <v>126.412</v>
      </c>
      <c r="I36" s="26">
        <f t="shared" si="1"/>
        <v>131.802</v>
      </c>
      <c r="J36" s="27">
        <f t="shared" si="2"/>
        <v>0.9582222222222222</v>
      </c>
      <c r="K36" s="27">
        <f t="shared" si="2"/>
        <v>0.9872852233676978</v>
      </c>
      <c r="L36" s="28">
        <f t="shared" si="2"/>
        <v>0.9860621703512512</v>
      </c>
      <c r="M36" s="160">
        <v>7565.04</v>
      </c>
      <c r="N36" s="29">
        <f t="shared" si="3"/>
        <v>57.397004597805804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2.7</v>
      </c>
      <c r="E37" s="25">
        <f>B7*C37</f>
        <v>85.36</v>
      </c>
      <c r="F37" s="25">
        <f t="shared" si="0"/>
        <v>88.06</v>
      </c>
      <c r="G37" s="159">
        <v>2.399</v>
      </c>
      <c r="H37" s="159">
        <v>80.639</v>
      </c>
      <c r="I37" s="26">
        <f t="shared" si="1"/>
        <v>83.038</v>
      </c>
      <c r="J37" s="27">
        <f t="shared" si="2"/>
        <v>0.8885185185185185</v>
      </c>
      <c r="K37" s="27">
        <f t="shared" si="2"/>
        <v>0.9446930646672914</v>
      </c>
      <c r="L37" s="28">
        <f t="shared" si="2"/>
        <v>0.9429707017942311</v>
      </c>
      <c r="M37" s="160">
        <v>7379.22</v>
      </c>
      <c r="N37" s="29">
        <f t="shared" si="3"/>
        <v>88.86557961415257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2.025</v>
      </c>
      <c r="E38" s="25">
        <f>B7*C38</f>
        <v>46.948</v>
      </c>
      <c r="F38" s="25">
        <f t="shared" si="0"/>
        <v>48.973</v>
      </c>
      <c r="G38" s="159">
        <v>1.893</v>
      </c>
      <c r="H38" s="159">
        <v>36.262</v>
      </c>
      <c r="I38" s="26">
        <f t="shared" si="1"/>
        <v>38.155</v>
      </c>
      <c r="J38" s="27">
        <f t="shared" si="2"/>
        <v>0.9348148148148149</v>
      </c>
      <c r="K38" s="27">
        <f t="shared" si="2"/>
        <v>0.7723864701371731</v>
      </c>
      <c r="L38" s="28">
        <f t="shared" si="2"/>
        <v>0.7791027709145856</v>
      </c>
      <c r="M38" s="160">
        <v>5492.29</v>
      </c>
      <c r="N38" s="29">
        <f t="shared" si="3"/>
        <v>143.94679596383173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21.375</v>
      </c>
      <c r="E39" s="25">
        <f>B7*C39</f>
        <v>426.8</v>
      </c>
      <c r="F39" s="25">
        <f t="shared" si="0"/>
        <v>448.175</v>
      </c>
      <c r="G39" s="159">
        <v>15.342</v>
      </c>
      <c r="H39" s="159">
        <v>314.258</v>
      </c>
      <c r="I39" s="26">
        <f t="shared" si="1"/>
        <v>329.59999999999997</v>
      </c>
      <c r="J39" s="27">
        <f t="shared" si="2"/>
        <v>0.7177543859649123</v>
      </c>
      <c r="K39" s="27">
        <f t="shared" si="2"/>
        <v>0.7363120899718837</v>
      </c>
      <c r="L39" s="28">
        <f t="shared" si="2"/>
        <v>0.7354270095386846</v>
      </c>
      <c r="M39" s="160">
        <v>28587.89</v>
      </c>
      <c r="N39" s="29">
        <f t="shared" si="3"/>
        <v>86.73510315533981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22.5</v>
      </c>
      <c r="E40" s="25">
        <f>B7*C40</f>
        <v>426.8</v>
      </c>
      <c r="F40" s="25">
        <f t="shared" si="0"/>
        <v>449.3</v>
      </c>
      <c r="G40" s="159">
        <v>22.5</v>
      </c>
      <c r="H40" s="159">
        <v>430.9</v>
      </c>
      <c r="I40" s="26">
        <f t="shared" si="1"/>
        <v>453.4</v>
      </c>
      <c r="J40" s="27">
        <f t="shared" si="2"/>
        <v>1</v>
      </c>
      <c r="K40" s="27">
        <f t="shared" si="2"/>
        <v>1.0096063730084348</v>
      </c>
      <c r="L40" s="28">
        <f t="shared" si="2"/>
        <v>1.0091253060316046</v>
      </c>
      <c r="M40" s="160">
        <v>20134.62</v>
      </c>
      <c r="N40" s="29">
        <f t="shared" si="3"/>
        <v>44.4080723423026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27</v>
      </c>
      <c r="E41" s="25">
        <f>B7*C41</f>
        <v>597.5200000000001</v>
      </c>
      <c r="F41" s="25">
        <f t="shared" si="0"/>
        <v>624.5200000000001</v>
      </c>
      <c r="G41" s="159">
        <v>16.666</v>
      </c>
      <c r="H41" s="159">
        <v>424.613</v>
      </c>
      <c r="I41" s="26">
        <f t="shared" si="1"/>
        <v>441.279</v>
      </c>
      <c r="J41" s="27">
        <f t="shared" si="2"/>
        <v>0.6172592592592593</v>
      </c>
      <c r="K41" s="27">
        <f t="shared" si="2"/>
        <v>0.7106255857544517</v>
      </c>
      <c r="L41" s="28">
        <f t="shared" si="2"/>
        <v>0.7065890603983859</v>
      </c>
      <c r="M41" s="160">
        <v>20936.43</v>
      </c>
      <c r="N41" s="29">
        <f t="shared" si="3"/>
        <v>47.44488180946748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40.5</v>
      </c>
      <c r="E42" s="25">
        <f>B7*C42</f>
        <v>938.96</v>
      </c>
      <c r="F42" s="25">
        <f t="shared" si="0"/>
        <v>979.46</v>
      </c>
      <c r="G42" s="159">
        <v>35.398</v>
      </c>
      <c r="H42" s="159">
        <v>871.714</v>
      </c>
      <c r="I42" s="26">
        <f t="shared" si="1"/>
        <v>907.1120000000001</v>
      </c>
      <c r="J42" s="27">
        <f t="shared" si="2"/>
        <v>0.8740246913580247</v>
      </c>
      <c r="K42" s="27">
        <f t="shared" si="2"/>
        <v>0.9283824657067394</v>
      </c>
      <c r="L42" s="28">
        <f t="shared" si="2"/>
        <v>0.9261348089763748</v>
      </c>
      <c r="M42" s="160">
        <v>52235.05</v>
      </c>
      <c r="N42" s="29">
        <f t="shared" si="3"/>
        <v>57.583903641446696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9</v>
      </c>
      <c r="E43" s="25">
        <f>B7*C43</f>
        <v>213.4</v>
      </c>
      <c r="F43" s="25">
        <f t="shared" si="0"/>
        <v>222.4</v>
      </c>
      <c r="G43" s="159">
        <v>9</v>
      </c>
      <c r="H43" s="159">
        <v>216.89</v>
      </c>
      <c r="I43" s="26">
        <f t="shared" si="1"/>
        <v>225.89</v>
      </c>
      <c r="J43" s="27">
        <f t="shared" si="2"/>
        <v>1</v>
      </c>
      <c r="K43" s="27">
        <f t="shared" si="2"/>
        <v>1.0163542642924086</v>
      </c>
      <c r="L43" s="28">
        <f t="shared" si="2"/>
        <v>1.0156924460431653</v>
      </c>
      <c r="M43" s="160">
        <v>13553.4</v>
      </c>
      <c r="N43" s="29">
        <f t="shared" si="3"/>
        <v>60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13.5</v>
      </c>
      <c r="E44" s="25">
        <f>B7*C44</f>
        <v>341.44</v>
      </c>
      <c r="F44" s="25">
        <f>D44+E44</f>
        <v>354.94</v>
      </c>
      <c r="G44" s="159">
        <v>13.5</v>
      </c>
      <c r="H44" s="159">
        <v>342.05</v>
      </c>
      <c r="I44" s="26">
        <f>G44+H44</f>
        <v>355.55</v>
      </c>
      <c r="J44" s="27">
        <f t="shared" si="2"/>
        <v>1</v>
      </c>
      <c r="K44" s="27">
        <f t="shared" si="2"/>
        <v>1.0017865510777881</v>
      </c>
      <c r="L44" s="28">
        <f t="shared" si="2"/>
        <v>1.001718600326816</v>
      </c>
      <c r="M44" s="160">
        <v>25161</v>
      </c>
      <c r="N44" s="29">
        <f>IF(I44&gt;0,M44/I44,0)</f>
        <v>70.76641822528477</v>
      </c>
    </row>
    <row r="45" spans="1:14" s="20" customFormat="1" ht="12.75">
      <c r="A45" s="44" t="s">
        <v>54</v>
      </c>
      <c r="B45" s="45"/>
      <c r="C45" s="45"/>
      <c r="D45" s="46">
        <f>SUM(D22:D44)</f>
        <v>514.35</v>
      </c>
      <c r="E45" s="46">
        <f>SUM(E22:E44)</f>
        <v>10734.02</v>
      </c>
      <c r="F45" s="46">
        <f>D45+E45</f>
        <v>11248.37</v>
      </c>
      <c r="G45" s="56">
        <f>SUM(G22:G44)</f>
        <v>471.12399999999997</v>
      </c>
      <c r="H45" s="56">
        <f>SUM(H22:H44)</f>
        <v>10398.172999999999</v>
      </c>
      <c r="I45" s="47">
        <f>G45+H45</f>
        <v>10869.296999999999</v>
      </c>
      <c r="J45" s="59">
        <f>IF(G45&gt;0,G45/D45,0)</f>
        <v>0.915959949450763</v>
      </c>
      <c r="K45" s="59">
        <f>IF(E45&gt;0,H45/E45,0)</f>
        <v>0.9687119084928105</v>
      </c>
      <c r="L45" s="59">
        <f>IF(F45&gt;0,I45/F45,0)</f>
        <v>0.9662997394289127</v>
      </c>
      <c r="M45" s="57">
        <f>SUM(SUM(M22:M44))</f>
        <v>600105.15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 aca="true" t="shared" si="4" ref="B47:I47">SUM(B22:B24)</f>
        <v>0.09000000000000001</v>
      </c>
      <c r="C47" s="34">
        <f t="shared" si="4"/>
        <v>0.10400000000000001</v>
      </c>
      <c r="D47" s="35">
        <f t="shared" si="4"/>
        <v>20.25</v>
      </c>
      <c r="E47" s="35">
        <f t="shared" si="4"/>
        <v>443.872</v>
      </c>
      <c r="F47" s="35">
        <f t="shared" si="4"/>
        <v>464.122</v>
      </c>
      <c r="G47" s="35">
        <f t="shared" si="4"/>
        <v>17.613</v>
      </c>
      <c r="H47" s="35">
        <f t="shared" si="4"/>
        <v>418.389</v>
      </c>
      <c r="I47" s="35">
        <f t="shared" si="4"/>
        <v>436.00199999999995</v>
      </c>
      <c r="J47" s="61">
        <f>IF(G47=0,0,G47/D47)</f>
        <v>0.8697777777777778</v>
      </c>
      <c r="K47" s="61">
        <f>IF(H47=0,0,H47/E47)</f>
        <v>0.942589305024872</v>
      </c>
      <c r="L47" s="61">
        <f>IF(I47&gt;0,I47/F47,0)</f>
        <v>0.9394124820629057</v>
      </c>
      <c r="M47" s="58">
        <f>SUM(M22:M24)</f>
        <v>132098.02000000002</v>
      </c>
      <c r="N47" s="36">
        <f>IF(M47=0,0,M47/I47)</f>
        <v>302.9757202948611</v>
      </c>
    </row>
    <row r="48" spans="10:13" ht="12.75">
      <c r="J48" s="62"/>
      <c r="K48" s="62"/>
      <c r="L48" s="62"/>
      <c r="M48" s="62"/>
    </row>
  </sheetData>
  <sheetProtection password="CC53" sheet="1" formatCells="0" formatColumns="0" formatRows="0"/>
  <mergeCells count="19">
    <mergeCell ref="A1:G1"/>
    <mergeCell ref="N20:N21"/>
    <mergeCell ref="A19:N19"/>
    <mergeCell ref="L13:N13"/>
    <mergeCell ref="L14:M14"/>
    <mergeCell ref="L15:M15"/>
    <mergeCell ref="L16:M16"/>
    <mergeCell ref="D20:F20"/>
    <mergeCell ref="G20:I20"/>
    <mergeCell ref="J20:L20"/>
    <mergeCell ref="M20:M21"/>
    <mergeCell ref="A15:B15"/>
    <mergeCell ref="E2:G2"/>
    <mergeCell ref="C8:C10"/>
    <mergeCell ref="A11:B11"/>
    <mergeCell ref="B20:C20"/>
    <mergeCell ref="A20:A21"/>
    <mergeCell ref="D8:F10"/>
    <mergeCell ref="L17:M17"/>
  </mergeCells>
  <printOptions horizontalCentered="1"/>
  <pageMargins left="0.35433070866141736" right="0.31496062992125984" top="0.73" bottom="0.31496062992125984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M44" sqref="M44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76" t="s">
        <v>77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75</v>
      </c>
      <c r="J1" s="1"/>
      <c r="K1" s="1"/>
      <c r="L1" s="1"/>
      <c r="M1" s="1"/>
      <c r="N1" s="1"/>
    </row>
    <row r="2" spans="1:7" ht="24">
      <c r="A2" s="3" t="s">
        <v>26</v>
      </c>
      <c r="B2" s="157" t="s">
        <v>100</v>
      </c>
      <c r="E2" s="169" t="s">
        <v>55</v>
      </c>
      <c r="F2" s="169"/>
      <c r="G2" s="169"/>
    </row>
    <row r="3" spans="1:2" ht="25.5">
      <c r="A3" s="3" t="s">
        <v>0</v>
      </c>
      <c r="B3" s="38" t="s">
        <v>101</v>
      </c>
    </row>
    <row r="4" spans="1:2" ht="12.75">
      <c r="A4" s="4" t="s">
        <v>30</v>
      </c>
      <c r="B4" s="38">
        <v>40</v>
      </c>
    </row>
    <row r="5" spans="1:2" ht="12.75">
      <c r="A5" s="5" t="s">
        <v>28</v>
      </c>
      <c r="B5" s="140">
        <f>B6+B7</f>
        <v>4960</v>
      </c>
    </row>
    <row r="6" spans="1:2" ht="12.75">
      <c r="A6" s="6" t="s">
        <v>27</v>
      </c>
      <c r="B6" s="146">
        <v>292</v>
      </c>
    </row>
    <row r="7" spans="1:2" ht="13.5" thickBot="1">
      <c r="A7" s="7" t="s">
        <v>29</v>
      </c>
      <c r="B7" s="147">
        <v>4668</v>
      </c>
    </row>
    <row r="8" spans="1:6" ht="12.75">
      <c r="A8" s="8" t="s">
        <v>31</v>
      </c>
      <c r="B8" s="132">
        <v>690450.98</v>
      </c>
      <c r="C8" s="170"/>
      <c r="D8" s="174"/>
      <c r="E8" s="169"/>
      <c r="F8" s="169"/>
    </row>
    <row r="9" spans="1:6" ht="12.75">
      <c r="A9" s="9" t="s">
        <v>32</v>
      </c>
      <c r="B9" s="133">
        <f>M45</f>
        <v>685620.6399999998</v>
      </c>
      <c r="C9" s="170"/>
      <c r="D9" s="174"/>
      <c r="E9" s="169"/>
      <c r="F9" s="169"/>
    </row>
    <row r="10" spans="1:6" ht="13.5" thickBot="1">
      <c r="A10" s="11" t="s">
        <v>33</v>
      </c>
      <c r="B10" s="134">
        <f>B8-B9</f>
        <v>4830.3400000002</v>
      </c>
      <c r="C10" s="170"/>
      <c r="D10" s="174"/>
      <c r="E10" s="169"/>
      <c r="F10" s="169"/>
    </row>
    <row r="11" spans="1:3" ht="12.75">
      <c r="A11" s="171" t="s">
        <v>40</v>
      </c>
      <c r="B11" s="171"/>
      <c r="C11" s="12"/>
    </row>
    <row r="12" spans="1:3" ht="12.75">
      <c r="A12" s="3" t="s">
        <v>34</v>
      </c>
      <c r="B12" s="13">
        <v>121.5</v>
      </c>
      <c r="C12" s="12"/>
    </row>
    <row r="13" spans="1:14" ht="12.75" customHeight="1">
      <c r="A13" s="3" t="s">
        <v>2</v>
      </c>
      <c r="B13" s="131">
        <f>IF(M45&gt;0,B8/B5,0)</f>
        <v>139.2038266129032</v>
      </c>
      <c r="C13" s="12"/>
      <c r="L13" s="179" t="s">
        <v>49</v>
      </c>
      <c r="M13" s="179"/>
      <c r="N13" s="179"/>
    </row>
    <row r="14" spans="1:14" ht="12.75">
      <c r="A14" s="14" t="s">
        <v>3</v>
      </c>
      <c r="B14" s="15">
        <f>B13/B12</f>
        <v>1.145710507102084</v>
      </c>
      <c r="E14" s="42"/>
      <c r="L14" s="175" t="s">
        <v>50</v>
      </c>
      <c r="M14" s="175"/>
      <c r="N14" s="41">
        <v>2</v>
      </c>
    </row>
    <row r="15" spans="1:14" ht="12.75">
      <c r="A15" s="168" t="s">
        <v>41</v>
      </c>
      <c r="B15" s="168"/>
      <c r="C15" s="12"/>
      <c r="E15" s="43"/>
      <c r="L15" s="175" t="s">
        <v>53</v>
      </c>
      <c r="M15" s="175"/>
      <c r="N15" s="41">
        <v>1.25</v>
      </c>
    </row>
    <row r="16" spans="1:14" ht="12.75">
      <c r="A16" s="3" t="s">
        <v>42</v>
      </c>
      <c r="B16" s="16">
        <f>J45</f>
        <v>0.9044361749301886</v>
      </c>
      <c r="C16" s="12"/>
      <c r="L16" s="175" t="s">
        <v>52</v>
      </c>
      <c r="M16" s="175"/>
      <c r="N16" s="41">
        <v>2.63</v>
      </c>
    </row>
    <row r="17" spans="1:14" ht="13.5" thickBot="1">
      <c r="A17" s="3" t="s">
        <v>43</v>
      </c>
      <c r="B17" s="17">
        <f>K45</f>
        <v>0.981182570387444</v>
      </c>
      <c r="C17" s="12"/>
      <c r="L17" s="175" t="s">
        <v>51</v>
      </c>
      <c r="M17" s="175"/>
      <c r="N17" s="41">
        <v>8.33</v>
      </c>
    </row>
    <row r="18" spans="1:3" ht="18.75" thickBot="1">
      <c r="A18" s="18" t="s">
        <v>44</v>
      </c>
      <c r="B18" s="19">
        <f>L45</f>
        <v>0.9770536960936308</v>
      </c>
      <c r="C18" s="12"/>
    </row>
    <row r="19" spans="1:14" ht="18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39" customHeight="1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14.600000000000001</v>
      </c>
      <c r="E22" s="25">
        <f>B7*C22</f>
        <v>256.74</v>
      </c>
      <c r="F22" s="25">
        <f>D22+E22</f>
        <v>271.34000000000003</v>
      </c>
      <c r="G22" s="65">
        <v>11.306</v>
      </c>
      <c r="H22" s="65">
        <v>210.575</v>
      </c>
      <c r="I22" s="26">
        <f>G22+H22</f>
        <v>221.881</v>
      </c>
      <c r="J22" s="27">
        <f aca="true" t="shared" si="0" ref="J22:K24">IF(D22&gt;0,G22/D22,0)</f>
        <v>0.7743835616438355</v>
      </c>
      <c r="K22" s="27">
        <f t="shared" si="0"/>
        <v>0.8201877385682013</v>
      </c>
      <c r="L22" s="28">
        <f>IF(I22&gt;0,I22/F22,0)</f>
        <v>0.8177231517653129</v>
      </c>
      <c r="M22" s="66">
        <v>72995.89</v>
      </c>
      <c r="N22" s="29">
        <f>IF(I22&gt;0,M22/I22,0)</f>
        <v>328.9866640226067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5.84</v>
      </c>
      <c r="E23" s="25">
        <f>B7*C23</f>
        <v>112.032</v>
      </c>
      <c r="F23" s="25">
        <f aca="true" t="shared" si="1" ref="F23:F43">D23+E23</f>
        <v>117.872</v>
      </c>
      <c r="G23" s="65">
        <v>6.756</v>
      </c>
      <c r="H23" s="65">
        <v>140.443</v>
      </c>
      <c r="I23" s="26">
        <f aca="true" t="shared" si="2" ref="I23:I43">G23+H23</f>
        <v>147.199</v>
      </c>
      <c r="J23" s="27">
        <f t="shared" si="0"/>
        <v>1.1568493150684933</v>
      </c>
      <c r="K23" s="27">
        <f t="shared" si="0"/>
        <v>1.253597186518138</v>
      </c>
      <c r="L23" s="28">
        <f aca="true" t="shared" si="3" ref="L23:L44">IF(F23&gt;0,I23/F23,0)</f>
        <v>1.2488037871589521</v>
      </c>
      <c r="M23" s="66">
        <v>32745.97</v>
      </c>
      <c r="N23" s="29">
        <f aca="true" t="shared" si="4" ref="N23:N43">IF(I23&gt;0,M23/I23,0)</f>
        <v>222.46054660697422</v>
      </c>
    </row>
    <row r="24" spans="1:14" ht="12.75">
      <c r="A24" s="23" t="s">
        <v>97</v>
      </c>
      <c r="B24" s="158">
        <v>0.02</v>
      </c>
      <c r="C24" s="63">
        <v>0.025</v>
      </c>
      <c r="D24" s="25">
        <f>B6*B24</f>
        <v>5.84</v>
      </c>
      <c r="E24" s="25">
        <f>B7*C24</f>
        <v>116.7</v>
      </c>
      <c r="F24" s="25">
        <f>D24+E24</f>
        <v>122.54</v>
      </c>
      <c r="G24" s="65">
        <v>4.993</v>
      </c>
      <c r="H24" s="65">
        <v>98.176</v>
      </c>
      <c r="I24" s="26">
        <f>G24+H24</f>
        <v>103.169</v>
      </c>
      <c r="J24" s="27">
        <f t="shared" si="0"/>
        <v>0.8549657534246576</v>
      </c>
      <c r="K24" s="27">
        <f t="shared" si="0"/>
        <v>0.8412682090831191</v>
      </c>
      <c r="L24" s="28">
        <f>IF(F24&gt;0,I24/F24,0)</f>
        <v>0.8419210053859963</v>
      </c>
      <c r="M24" s="161">
        <v>31245.18</v>
      </c>
      <c r="N24" s="29">
        <f>IF(I24&gt;0,M24/I24,0)</f>
        <v>302.85434578216325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9.344</v>
      </c>
      <c r="E25" s="25">
        <f>B7*C25</f>
        <v>172.71599999999998</v>
      </c>
      <c r="F25" s="25">
        <f t="shared" si="1"/>
        <v>182.05999999999997</v>
      </c>
      <c r="G25" s="65">
        <v>6.88</v>
      </c>
      <c r="H25" s="65">
        <v>125.36</v>
      </c>
      <c r="I25" s="26">
        <f t="shared" si="2"/>
        <v>132.24</v>
      </c>
      <c r="J25" s="27">
        <f aca="true" t="shared" si="5" ref="J25:J44">IF(D25&gt;0,G25/D25,0)</f>
        <v>0.7363013698630138</v>
      </c>
      <c r="K25" s="27">
        <f aca="true" t="shared" si="6" ref="K25:K45">IF(E25&gt;0,H25/E25,0)</f>
        <v>0.7258157900831423</v>
      </c>
      <c r="L25" s="28">
        <f t="shared" si="3"/>
        <v>0.726353949247501</v>
      </c>
      <c r="M25" s="66">
        <v>26390</v>
      </c>
      <c r="N25" s="29">
        <f t="shared" si="4"/>
        <v>199.56140350877192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5.255999999999999</v>
      </c>
      <c r="E26" s="25">
        <f>B7*C26</f>
        <v>98.028</v>
      </c>
      <c r="F26" s="25">
        <f t="shared" si="1"/>
        <v>103.284</v>
      </c>
      <c r="G26" s="65">
        <v>4.956</v>
      </c>
      <c r="H26" s="65">
        <v>92.405</v>
      </c>
      <c r="I26" s="26">
        <f t="shared" si="2"/>
        <v>97.361</v>
      </c>
      <c r="J26" s="27">
        <f t="shared" si="5"/>
        <v>0.9429223744292239</v>
      </c>
      <c r="K26" s="27">
        <f t="shared" si="6"/>
        <v>0.9426388378830538</v>
      </c>
      <c r="L26" s="28">
        <f t="shared" si="3"/>
        <v>0.9426532667208861</v>
      </c>
      <c r="M26" s="66">
        <v>35375.59</v>
      </c>
      <c r="N26" s="29">
        <f t="shared" si="4"/>
        <v>363.3445630180462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2.6279999999999997</v>
      </c>
      <c r="E27" s="25">
        <f>B7*C27</f>
        <v>51.348</v>
      </c>
      <c r="F27" s="25">
        <f t="shared" si="1"/>
        <v>53.976</v>
      </c>
      <c r="G27" s="65">
        <v>2.333</v>
      </c>
      <c r="H27" s="65">
        <v>49.996</v>
      </c>
      <c r="I27" s="26">
        <f t="shared" si="2"/>
        <v>52.329</v>
      </c>
      <c r="J27" s="27">
        <f t="shared" si="5"/>
        <v>0.8877473363774735</v>
      </c>
      <c r="K27" s="27">
        <f t="shared" si="6"/>
        <v>0.9736698605593208</v>
      </c>
      <c r="L27" s="28">
        <f t="shared" si="3"/>
        <v>0.9694864384170743</v>
      </c>
      <c r="M27" s="66">
        <v>7250.84</v>
      </c>
      <c r="N27" s="29">
        <f t="shared" si="4"/>
        <v>138.5625561352214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113.88000000000001</v>
      </c>
      <c r="E28" s="25">
        <f>B7*C28</f>
        <v>2100.6</v>
      </c>
      <c r="F28" s="25">
        <f t="shared" si="1"/>
        <v>2214.48</v>
      </c>
      <c r="G28" s="65">
        <v>109.955</v>
      </c>
      <c r="H28" s="65">
        <v>2098.965</v>
      </c>
      <c r="I28" s="26">
        <f t="shared" si="2"/>
        <v>2208.92</v>
      </c>
      <c r="J28" s="27">
        <f t="shared" si="5"/>
        <v>0.9655338953284158</v>
      </c>
      <c r="K28" s="27">
        <f t="shared" si="6"/>
        <v>0.9992216509568695</v>
      </c>
      <c r="L28" s="28">
        <f t="shared" si="3"/>
        <v>0.9974892525559048</v>
      </c>
      <c r="M28" s="66">
        <v>157102.13</v>
      </c>
      <c r="N28" s="29">
        <f t="shared" si="4"/>
        <v>71.12169295402278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8.76</v>
      </c>
      <c r="E29" s="25">
        <f>B7*C29</f>
        <v>186.72</v>
      </c>
      <c r="F29" s="25">
        <f t="shared" si="1"/>
        <v>195.48</v>
      </c>
      <c r="G29" s="65">
        <v>8.109</v>
      </c>
      <c r="H29" s="65">
        <v>176.891</v>
      </c>
      <c r="I29" s="26">
        <f t="shared" si="2"/>
        <v>185</v>
      </c>
      <c r="J29" s="27">
        <f t="shared" si="5"/>
        <v>0.9256849315068494</v>
      </c>
      <c r="K29" s="27">
        <f t="shared" si="6"/>
        <v>0.9473596829477292</v>
      </c>
      <c r="L29" s="28">
        <f t="shared" si="3"/>
        <v>0.946388377327604</v>
      </c>
      <c r="M29" s="66">
        <v>31080</v>
      </c>
      <c r="N29" s="29">
        <f t="shared" si="4"/>
        <v>168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2.6279999999999997</v>
      </c>
      <c r="E30" s="25">
        <f>B7*C30</f>
        <v>51.348</v>
      </c>
      <c r="F30" s="25">
        <f t="shared" si="1"/>
        <v>53.976</v>
      </c>
      <c r="G30" s="65">
        <v>2.36</v>
      </c>
      <c r="H30" s="65">
        <v>53.168</v>
      </c>
      <c r="I30" s="26">
        <f t="shared" si="2"/>
        <v>55.528</v>
      </c>
      <c r="J30" s="27">
        <f t="shared" si="5"/>
        <v>0.8980213089802132</v>
      </c>
      <c r="K30" s="27">
        <f t="shared" si="6"/>
        <v>1.0354444184778375</v>
      </c>
      <c r="L30" s="28">
        <f t="shared" si="3"/>
        <v>1.0287535200829998</v>
      </c>
      <c r="M30" s="66">
        <v>9417.56</v>
      </c>
      <c r="N30" s="29">
        <f t="shared" si="4"/>
        <v>169.60020170004321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1.168</v>
      </c>
      <c r="E31" s="25">
        <f>B7*C31</f>
        <v>28.008</v>
      </c>
      <c r="F31" s="25">
        <f t="shared" si="1"/>
        <v>29.176</v>
      </c>
      <c r="G31" s="65">
        <v>1.374</v>
      </c>
      <c r="H31" s="65">
        <v>31.209</v>
      </c>
      <c r="I31" s="26">
        <f t="shared" si="2"/>
        <v>32.583</v>
      </c>
      <c r="J31" s="27">
        <f t="shared" si="5"/>
        <v>1.1763698630136987</v>
      </c>
      <c r="K31" s="27">
        <f t="shared" si="6"/>
        <v>1.1142887746358183</v>
      </c>
      <c r="L31" s="28">
        <f t="shared" si="3"/>
        <v>1.1167740608719496</v>
      </c>
      <c r="M31" s="66">
        <v>12089.04</v>
      </c>
      <c r="N31" s="29">
        <f t="shared" si="4"/>
        <v>371.02292606573985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292</v>
      </c>
      <c r="E32" s="25">
        <f>B7*C32</f>
        <v>4668</v>
      </c>
      <c r="F32" s="25">
        <f t="shared" si="1"/>
        <v>4960</v>
      </c>
      <c r="G32" s="65">
        <v>256.7</v>
      </c>
      <c r="H32" s="65">
        <v>4738.6</v>
      </c>
      <c r="I32" s="26">
        <f t="shared" si="2"/>
        <v>4995.3</v>
      </c>
      <c r="J32" s="27">
        <f t="shared" si="5"/>
        <v>0.8791095890410958</v>
      </c>
      <c r="K32" s="27">
        <f t="shared" si="6"/>
        <v>1.0151242502142246</v>
      </c>
      <c r="L32" s="28">
        <f t="shared" si="3"/>
        <v>1.007116935483871</v>
      </c>
      <c r="M32" s="66">
        <v>29026.47</v>
      </c>
      <c r="N32" s="29">
        <f t="shared" si="4"/>
        <v>5.8107561107441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7.300000000000001</v>
      </c>
      <c r="E33" s="25">
        <f>B7*C33</f>
        <v>135.372</v>
      </c>
      <c r="F33" s="25">
        <f t="shared" si="1"/>
        <v>142.67200000000003</v>
      </c>
      <c r="G33" s="65">
        <v>7.981</v>
      </c>
      <c r="H33" s="65">
        <v>137.459</v>
      </c>
      <c r="I33" s="26">
        <f t="shared" si="2"/>
        <v>145.44</v>
      </c>
      <c r="J33" s="27">
        <f t="shared" si="5"/>
        <v>1.0932876712328765</v>
      </c>
      <c r="K33" s="27">
        <f t="shared" si="6"/>
        <v>1.0154167774724463</v>
      </c>
      <c r="L33" s="28">
        <f t="shared" si="3"/>
        <v>1.0194011438824715</v>
      </c>
      <c r="M33" s="66">
        <v>4674.52</v>
      </c>
      <c r="N33" s="29">
        <f t="shared" si="4"/>
        <v>32.14053905390539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8.76</v>
      </c>
      <c r="E34" s="25">
        <f>B7*C34</f>
        <v>200.724</v>
      </c>
      <c r="F34" s="25">
        <f t="shared" si="1"/>
        <v>209.48399999999998</v>
      </c>
      <c r="G34" s="65">
        <v>9.238</v>
      </c>
      <c r="H34" s="65">
        <v>202.968</v>
      </c>
      <c r="I34" s="26">
        <f t="shared" si="2"/>
        <v>212.206</v>
      </c>
      <c r="J34" s="27">
        <f t="shared" si="5"/>
        <v>1.054566210045662</v>
      </c>
      <c r="K34" s="27">
        <f t="shared" si="6"/>
        <v>1.0111795301010342</v>
      </c>
      <c r="L34" s="28">
        <f t="shared" si="3"/>
        <v>1.012993832464532</v>
      </c>
      <c r="M34" s="66">
        <v>11407.45</v>
      </c>
      <c r="N34" s="29">
        <f t="shared" si="4"/>
        <v>53.75649133389255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2.336</v>
      </c>
      <c r="E35" s="25">
        <f>B7*C35</f>
        <v>56.016</v>
      </c>
      <c r="F35" s="25">
        <f t="shared" si="1"/>
        <v>58.352</v>
      </c>
      <c r="G35" s="65">
        <v>2.334</v>
      </c>
      <c r="H35" s="65">
        <v>55.262</v>
      </c>
      <c r="I35" s="26">
        <f t="shared" si="2"/>
        <v>57.596000000000004</v>
      </c>
      <c r="J35" s="27">
        <f t="shared" si="5"/>
        <v>0.9991438356164385</v>
      </c>
      <c r="K35" s="27">
        <f t="shared" si="6"/>
        <v>0.9865395601256784</v>
      </c>
      <c r="L35" s="28">
        <f t="shared" si="3"/>
        <v>0.9870441458733207</v>
      </c>
      <c r="M35" s="66">
        <v>2499.7</v>
      </c>
      <c r="N35" s="29">
        <f t="shared" si="4"/>
        <v>43.4005833738454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7.300000000000001</v>
      </c>
      <c r="E36" s="25">
        <f>B7*C36</f>
        <v>140.04</v>
      </c>
      <c r="F36" s="25">
        <f t="shared" si="1"/>
        <v>147.34</v>
      </c>
      <c r="G36" s="65">
        <v>7.176</v>
      </c>
      <c r="H36" s="65">
        <v>140.164</v>
      </c>
      <c r="I36" s="26">
        <f t="shared" si="2"/>
        <v>147.33999999999997</v>
      </c>
      <c r="J36" s="27">
        <f t="shared" si="5"/>
        <v>0.9830136986301369</v>
      </c>
      <c r="K36" s="27">
        <f t="shared" si="6"/>
        <v>1.0008854612967724</v>
      </c>
      <c r="L36" s="28">
        <f t="shared" si="3"/>
        <v>0.9999999999999998</v>
      </c>
      <c r="M36" s="66">
        <v>8448.14</v>
      </c>
      <c r="N36" s="29">
        <f t="shared" si="4"/>
        <v>57.33772227501019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3.504</v>
      </c>
      <c r="E37" s="25">
        <f>B7*C37</f>
        <v>93.36</v>
      </c>
      <c r="F37" s="25">
        <f t="shared" si="1"/>
        <v>96.864</v>
      </c>
      <c r="G37" s="65">
        <v>2.916</v>
      </c>
      <c r="H37" s="65">
        <v>87.836</v>
      </c>
      <c r="I37" s="26">
        <f t="shared" si="2"/>
        <v>90.752</v>
      </c>
      <c r="J37" s="27">
        <f t="shared" si="5"/>
        <v>0.8321917808219178</v>
      </c>
      <c r="K37" s="27">
        <f t="shared" si="6"/>
        <v>0.9408311910882605</v>
      </c>
      <c r="L37" s="28">
        <f t="shared" si="3"/>
        <v>0.9369012223323422</v>
      </c>
      <c r="M37" s="66">
        <v>8957.68</v>
      </c>
      <c r="N37" s="29">
        <f t="shared" si="4"/>
        <v>98.70504231311708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2.6279999999999997</v>
      </c>
      <c r="E38" s="25">
        <f>B7*C38</f>
        <v>51.348</v>
      </c>
      <c r="F38" s="25">
        <f t="shared" si="1"/>
        <v>53.976</v>
      </c>
      <c r="G38" s="65">
        <v>3.006</v>
      </c>
      <c r="H38" s="65">
        <v>52.8</v>
      </c>
      <c r="I38" s="26">
        <f t="shared" si="2"/>
        <v>55.806</v>
      </c>
      <c r="J38" s="27">
        <f t="shared" si="5"/>
        <v>1.1438356164383563</v>
      </c>
      <c r="K38" s="27">
        <f t="shared" si="6"/>
        <v>1.0282776349614395</v>
      </c>
      <c r="L38" s="28">
        <f t="shared" si="3"/>
        <v>1.0339039573143618</v>
      </c>
      <c r="M38" s="66">
        <v>7966.72</v>
      </c>
      <c r="N38" s="29">
        <f t="shared" si="4"/>
        <v>142.75740959753432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27.740000000000002</v>
      </c>
      <c r="E39" s="25">
        <f>B7*C39</f>
        <v>466.8</v>
      </c>
      <c r="F39" s="25">
        <f t="shared" si="1"/>
        <v>494.54</v>
      </c>
      <c r="G39" s="65">
        <v>27.246</v>
      </c>
      <c r="H39" s="65">
        <v>483.754</v>
      </c>
      <c r="I39" s="26">
        <f t="shared" si="2"/>
        <v>511</v>
      </c>
      <c r="J39" s="27">
        <f t="shared" si="5"/>
        <v>0.9821917808219177</v>
      </c>
      <c r="K39" s="27">
        <f t="shared" si="6"/>
        <v>1.0363196229648672</v>
      </c>
      <c r="L39" s="28">
        <f t="shared" si="3"/>
        <v>1.0332834553322279</v>
      </c>
      <c r="M39" s="66">
        <v>46189.88</v>
      </c>
      <c r="N39" s="29">
        <f t="shared" si="4"/>
        <v>90.39115459882582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29.200000000000003</v>
      </c>
      <c r="E40" s="25">
        <f>B7*C40</f>
        <v>466.8</v>
      </c>
      <c r="F40" s="25">
        <f t="shared" si="1"/>
        <v>496</v>
      </c>
      <c r="G40" s="65">
        <v>29.2</v>
      </c>
      <c r="H40" s="65">
        <v>471.4</v>
      </c>
      <c r="I40" s="26">
        <f t="shared" si="2"/>
        <v>500.59999999999997</v>
      </c>
      <c r="J40" s="27">
        <f t="shared" si="5"/>
        <v>0.9999999999999999</v>
      </c>
      <c r="K40" s="27">
        <f t="shared" si="6"/>
        <v>1.009854327335047</v>
      </c>
      <c r="L40" s="28">
        <f t="shared" si="3"/>
        <v>1.009274193548387</v>
      </c>
      <c r="M40" s="66">
        <v>18118.89</v>
      </c>
      <c r="N40" s="29">
        <f t="shared" si="4"/>
        <v>36.19434678385937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35.04</v>
      </c>
      <c r="E41" s="25">
        <f>B7*C41</f>
        <v>653.5200000000001</v>
      </c>
      <c r="F41" s="25">
        <f t="shared" si="1"/>
        <v>688.5600000000001</v>
      </c>
      <c r="G41" s="65">
        <v>23.338</v>
      </c>
      <c r="H41" s="65">
        <v>491.616</v>
      </c>
      <c r="I41" s="26">
        <f t="shared" si="2"/>
        <v>514.954</v>
      </c>
      <c r="J41" s="27">
        <f t="shared" si="5"/>
        <v>0.6660388127853881</v>
      </c>
      <c r="K41" s="27">
        <f t="shared" si="6"/>
        <v>0.7522585383767901</v>
      </c>
      <c r="L41" s="28">
        <f t="shared" si="3"/>
        <v>0.7478709190194027</v>
      </c>
      <c r="M41" s="66">
        <v>23805.71</v>
      </c>
      <c r="N41" s="29">
        <f t="shared" si="4"/>
        <v>46.22880878680426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52.559999999999995</v>
      </c>
      <c r="E42" s="25">
        <f>B7*C42</f>
        <v>1026.96</v>
      </c>
      <c r="F42" s="25">
        <f t="shared" si="1"/>
        <v>1079.52</v>
      </c>
      <c r="G42" s="65">
        <v>46.365</v>
      </c>
      <c r="H42" s="65">
        <v>969.036</v>
      </c>
      <c r="I42" s="26">
        <f t="shared" si="2"/>
        <v>1015.401</v>
      </c>
      <c r="J42" s="27">
        <f t="shared" si="5"/>
        <v>0.8821347031963471</v>
      </c>
      <c r="K42" s="27">
        <f t="shared" si="6"/>
        <v>0.94359663472774</v>
      </c>
      <c r="L42" s="28">
        <f t="shared" si="3"/>
        <v>0.9406041574032903</v>
      </c>
      <c r="M42" s="66">
        <v>66237.08</v>
      </c>
      <c r="N42" s="29">
        <f t="shared" si="4"/>
        <v>65.23243526449157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11.68</v>
      </c>
      <c r="E43" s="25">
        <f>B7*C43</f>
        <v>233.4</v>
      </c>
      <c r="F43" s="25">
        <f t="shared" si="1"/>
        <v>245.08</v>
      </c>
      <c r="G43" s="65">
        <v>11.68</v>
      </c>
      <c r="H43" s="65">
        <v>235.84</v>
      </c>
      <c r="I43" s="26">
        <f t="shared" si="2"/>
        <v>247.52</v>
      </c>
      <c r="J43" s="27">
        <f t="shared" si="5"/>
        <v>1</v>
      </c>
      <c r="K43" s="27">
        <f t="shared" si="6"/>
        <v>1.0104541559554412</v>
      </c>
      <c r="L43" s="28">
        <f t="shared" si="3"/>
        <v>1.009955932756651</v>
      </c>
      <c r="M43" s="66">
        <v>14851.2</v>
      </c>
      <c r="N43" s="29">
        <f t="shared" si="4"/>
        <v>60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17.52</v>
      </c>
      <c r="E44" s="25">
        <f>B7*C44</f>
        <v>373.44</v>
      </c>
      <c r="F44" s="25">
        <f>D44+E44</f>
        <v>390.96</v>
      </c>
      <c r="G44" s="65">
        <v>17.52</v>
      </c>
      <c r="H44" s="65">
        <v>375.18</v>
      </c>
      <c r="I44" s="26">
        <f>G44+H44</f>
        <v>392.7</v>
      </c>
      <c r="J44" s="27">
        <f t="shared" si="5"/>
        <v>1</v>
      </c>
      <c r="K44" s="27">
        <f t="shared" si="6"/>
        <v>1.004659383033419</v>
      </c>
      <c r="L44" s="28">
        <f t="shared" si="3"/>
        <v>1.004450583179865</v>
      </c>
      <c r="M44" s="66">
        <v>27745</v>
      </c>
      <c r="N44" s="29">
        <f>IF(I44&gt;0,M44/I44,0)</f>
        <v>70.65189712248537</v>
      </c>
    </row>
    <row r="45" spans="1:14" s="20" customFormat="1" ht="12.75">
      <c r="A45" s="44" t="s">
        <v>54</v>
      </c>
      <c r="B45" s="45"/>
      <c r="C45" s="45"/>
      <c r="D45" s="46">
        <f>SUM(D22:D44)</f>
        <v>667.5119999999998</v>
      </c>
      <c r="E45" s="46">
        <f>SUM(E22:E44)</f>
        <v>11740.02</v>
      </c>
      <c r="F45" s="46">
        <f>D45+E45</f>
        <v>12407.532000000001</v>
      </c>
      <c r="G45" s="56">
        <f>SUM(G22:G44)</f>
        <v>603.7219999999999</v>
      </c>
      <c r="H45" s="56">
        <f>SUM(H22:H44)</f>
        <v>11519.103000000001</v>
      </c>
      <c r="I45" s="47">
        <f>G45+H45</f>
        <v>12122.825</v>
      </c>
      <c r="J45" s="59">
        <f>IF(G45&gt;0,G45/D45,0)</f>
        <v>0.9044361749301886</v>
      </c>
      <c r="K45" s="59">
        <f t="shared" si="6"/>
        <v>0.981182570387444</v>
      </c>
      <c r="L45" s="59">
        <f>IF(F45&gt;0,I45/F45,0)</f>
        <v>0.9770536960936308</v>
      </c>
      <c r="M45" s="57">
        <f>SUM(SUM(M22:M44))</f>
        <v>685620.6399999998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7" ref="D47:I47">SUM(D22:D24)</f>
        <v>26.28</v>
      </c>
      <c r="E47" s="35">
        <f t="shared" si="7"/>
        <v>485.472</v>
      </c>
      <c r="F47" s="35">
        <f t="shared" si="7"/>
        <v>511.75200000000007</v>
      </c>
      <c r="G47" s="35">
        <f t="shared" si="7"/>
        <v>23.055</v>
      </c>
      <c r="H47" s="35">
        <f t="shared" si="7"/>
        <v>449.194</v>
      </c>
      <c r="I47" s="35">
        <f t="shared" si="7"/>
        <v>472.249</v>
      </c>
      <c r="J47" s="61">
        <f>IF(G47=0,0,G47/D47)</f>
        <v>0.877283105022831</v>
      </c>
      <c r="K47" s="61">
        <f>IF(H47=0,0,H47/E47)</f>
        <v>0.9252727242765804</v>
      </c>
      <c r="L47" s="61">
        <f>IF(I47&gt;0,I47/F47,0)</f>
        <v>0.9228083134018039</v>
      </c>
      <c r="M47" s="58">
        <f>SUM(M22:M24)</f>
        <v>136987.04</v>
      </c>
      <c r="N47" s="36">
        <f>IF(M47=0,0,M47/I47)</f>
        <v>290.07375346480353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N20:N21"/>
    <mergeCell ref="L13:N13"/>
    <mergeCell ref="G20:I20"/>
    <mergeCell ref="A20:A21"/>
    <mergeCell ref="B20:C20"/>
    <mergeCell ref="D20:F20"/>
    <mergeCell ref="L17:M17"/>
    <mergeCell ref="A15:B15"/>
    <mergeCell ref="A19:N19"/>
    <mergeCell ref="A1:G1"/>
    <mergeCell ref="J20:L20"/>
    <mergeCell ref="M20:M21"/>
    <mergeCell ref="L14:M14"/>
    <mergeCell ref="L15:M15"/>
    <mergeCell ref="L16:M16"/>
    <mergeCell ref="C8:C10"/>
    <mergeCell ref="D8:F10"/>
    <mergeCell ref="A11:B11"/>
    <mergeCell ref="E2:G2"/>
  </mergeCells>
  <printOptions horizontalCentered="1"/>
  <pageMargins left="0.31496062992125984" right="0.31496062992125984" top="0.9448818897637796" bottom="0.35433070866141736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32.75390625" style="67" customWidth="1"/>
    <col min="2" max="2" width="13.375" style="67" customWidth="1"/>
    <col min="3" max="3" width="12.125" style="67" customWidth="1"/>
    <col min="4" max="12" width="11.25390625" style="67" customWidth="1"/>
    <col min="13" max="13" width="12.625" style="67" customWidth="1"/>
    <col min="14" max="14" width="11.25390625" style="67" customWidth="1"/>
    <col min="15" max="15" width="10.375" style="67" customWidth="1"/>
    <col min="16" max="16384" width="9.125" style="67" customWidth="1"/>
  </cols>
  <sheetData>
    <row r="1" spans="1:14" s="2" customFormat="1" ht="24" customHeight="1">
      <c r="A1" s="176" t="s">
        <v>78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75</v>
      </c>
      <c r="J1" s="1"/>
      <c r="K1" s="1"/>
      <c r="L1" s="1"/>
      <c r="M1" s="1"/>
      <c r="N1" s="1"/>
    </row>
    <row r="2" spans="1:7" ht="24">
      <c r="A2" s="68" t="s">
        <v>26</v>
      </c>
      <c r="B2" s="157" t="s">
        <v>100</v>
      </c>
      <c r="E2" s="196" t="s">
        <v>55</v>
      </c>
      <c r="F2" s="196"/>
      <c r="G2" s="196"/>
    </row>
    <row r="3" spans="1:2" ht="12.75">
      <c r="A3" s="68" t="s">
        <v>0</v>
      </c>
      <c r="B3" s="38" t="s">
        <v>101</v>
      </c>
    </row>
    <row r="4" spans="1:2" ht="12.75">
      <c r="A4" s="69" t="s">
        <v>30</v>
      </c>
      <c r="B4" s="38">
        <v>40</v>
      </c>
    </row>
    <row r="5" spans="1:2" ht="12.75">
      <c r="A5" s="70" t="s">
        <v>28</v>
      </c>
      <c r="B5" s="148">
        <f>B6+B7</f>
        <v>6254</v>
      </c>
    </row>
    <row r="6" spans="1:2" ht="12.75">
      <c r="A6" s="71" t="s">
        <v>27</v>
      </c>
      <c r="B6" s="149">
        <v>336</v>
      </c>
    </row>
    <row r="7" spans="1:2" ht="13.5" thickBot="1">
      <c r="A7" s="72" t="s">
        <v>29</v>
      </c>
      <c r="B7" s="150">
        <v>5918</v>
      </c>
    </row>
    <row r="8" spans="1:6" ht="12.75">
      <c r="A8" s="73" t="s">
        <v>31</v>
      </c>
      <c r="B8" s="136">
        <v>901835.09</v>
      </c>
      <c r="C8" s="194"/>
      <c r="D8" s="195"/>
      <c r="E8" s="196"/>
      <c r="F8" s="196"/>
    </row>
    <row r="9" spans="1:6" ht="12.75">
      <c r="A9" s="74" t="s">
        <v>32</v>
      </c>
      <c r="B9" s="137">
        <f>M45</f>
        <v>896142.5000000001</v>
      </c>
      <c r="C9" s="194"/>
      <c r="D9" s="195"/>
      <c r="E9" s="196"/>
      <c r="F9" s="196"/>
    </row>
    <row r="10" spans="1:6" ht="13.5" thickBot="1">
      <c r="A10" s="75" t="s">
        <v>33</v>
      </c>
      <c r="B10" s="138">
        <f>B8-B9</f>
        <v>5692.589999999851</v>
      </c>
      <c r="C10" s="194"/>
      <c r="D10" s="195"/>
      <c r="E10" s="196"/>
      <c r="F10" s="196"/>
    </row>
    <row r="11" spans="1:3" ht="12.75">
      <c r="A11" s="197" t="s">
        <v>40</v>
      </c>
      <c r="B11" s="197"/>
      <c r="C11" s="76"/>
    </row>
    <row r="12" spans="1:3" ht="12.75">
      <c r="A12" s="68" t="s">
        <v>34</v>
      </c>
      <c r="B12" s="77">
        <v>121.5</v>
      </c>
      <c r="C12" s="76"/>
    </row>
    <row r="13" spans="1:14" ht="12.75" customHeight="1">
      <c r="A13" s="68" t="s">
        <v>2</v>
      </c>
      <c r="B13" s="139">
        <f>IF(M45&gt;0,B8/B5,0)</f>
        <v>144.20132555164693</v>
      </c>
      <c r="C13" s="76"/>
      <c r="L13" s="190" t="s">
        <v>49</v>
      </c>
      <c r="M13" s="190"/>
      <c r="N13" s="190"/>
    </row>
    <row r="14" spans="1:14" ht="12.75">
      <c r="A14" s="78" t="s">
        <v>3</v>
      </c>
      <c r="B14" s="79">
        <f>B13/B12</f>
        <v>1.186842185610263</v>
      </c>
      <c r="E14" s="80"/>
      <c r="L14" s="191" t="s">
        <v>50</v>
      </c>
      <c r="M14" s="191"/>
      <c r="N14" s="81">
        <v>2</v>
      </c>
    </row>
    <row r="15" spans="1:14" ht="12.75">
      <c r="A15" s="198" t="s">
        <v>41</v>
      </c>
      <c r="B15" s="198"/>
      <c r="C15" s="76"/>
      <c r="E15" s="82"/>
      <c r="L15" s="191" t="s">
        <v>53</v>
      </c>
      <c r="M15" s="191"/>
      <c r="N15" s="81">
        <v>1.25</v>
      </c>
    </row>
    <row r="16" spans="1:14" ht="12.75">
      <c r="A16" s="68" t="s">
        <v>42</v>
      </c>
      <c r="B16" s="83">
        <f>J45</f>
        <v>0.8912440632420948</v>
      </c>
      <c r="C16" s="76"/>
      <c r="L16" s="191" t="s">
        <v>52</v>
      </c>
      <c r="M16" s="191"/>
      <c r="N16" s="81">
        <v>2.63</v>
      </c>
    </row>
    <row r="17" spans="1:14" ht="13.5" thickBot="1">
      <c r="A17" s="68" t="s">
        <v>43</v>
      </c>
      <c r="B17" s="84">
        <f>K45</f>
        <v>0.9583853418858261</v>
      </c>
      <c r="C17" s="76"/>
      <c r="L17" s="191" t="s">
        <v>51</v>
      </c>
      <c r="M17" s="191"/>
      <c r="N17" s="81">
        <v>8.33</v>
      </c>
    </row>
    <row r="18" spans="1:3" ht="18.75" thickBot="1">
      <c r="A18" s="85" t="s">
        <v>44</v>
      </c>
      <c r="B18" s="86">
        <f>L45</f>
        <v>0.9550904665296778</v>
      </c>
      <c r="C18" s="76"/>
    </row>
    <row r="19" spans="1:14" ht="18.75" customHeight="1">
      <c r="A19" s="185" t="s">
        <v>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</row>
    <row r="20" spans="1:14" s="88" customFormat="1" ht="39" customHeight="1">
      <c r="A20" s="187"/>
      <c r="B20" s="183" t="s">
        <v>37</v>
      </c>
      <c r="C20" s="183"/>
      <c r="D20" s="184" t="s">
        <v>38</v>
      </c>
      <c r="E20" s="184"/>
      <c r="F20" s="183"/>
      <c r="G20" s="184" t="s">
        <v>39</v>
      </c>
      <c r="H20" s="183"/>
      <c r="I20" s="183"/>
      <c r="J20" s="192" t="s">
        <v>4</v>
      </c>
      <c r="K20" s="193"/>
      <c r="L20" s="193"/>
      <c r="M20" s="188" t="s">
        <v>46</v>
      </c>
      <c r="N20" s="188" t="s">
        <v>47</v>
      </c>
    </row>
    <row r="21" spans="1:14" s="88" customFormat="1" ht="12.75">
      <c r="A21" s="187"/>
      <c r="B21" s="87" t="s">
        <v>27</v>
      </c>
      <c r="C21" s="87" t="s">
        <v>29</v>
      </c>
      <c r="D21" s="89" t="s">
        <v>27</v>
      </c>
      <c r="E21" s="89" t="s">
        <v>29</v>
      </c>
      <c r="F21" s="89" t="s">
        <v>5</v>
      </c>
      <c r="G21" s="89" t="s">
        <v>27</v>
      </c>
      <c r="H21" s="89" t="s">
        <v>29</v>
      </c>
      <c r="I21" s="89" t="s">
        <v>5</v>
      </c>
      <c r="J21" s="89" t="s">
        <v>27</v>
      </c>
      <c r="K21" s="89" t="s">
        <v>29</v>
      </c>
      <c r="L21" s="90" t="s">
        <v>45</v>
      </c>
      <c r="M21" s="189"/>
      <c r="N21" s="189"/>
    </row>
    <row r="22" spans="1:14" ht="12.75">
      <c r="A22" s="23" t="s">
        <v>6</v>
      </c>
      <c r="B22" s="63">
        <v>0.05</v>
      </c>
      <c r="C22" s="63">
        <v>0.055</v>
      </c>
      <c r="D22" s="91">
        <f>B6*B22</f>
        <v>16.8</v>
      </c>
      <c r="E22" s="91">
        <f>B7*C22</f>
        <v>325.49</v>
      </c>
      <c r="F22" s="91">
        <f>D22+E22</f>
        <v>342.29</v>
      </c>
      <c r="G22" s="65">
        <v>17.244</v>
      </c>
      <c r="H22" s="65">
        <v>383.679</v>
      </c>
      <c r="I22" s="92">
        <f>G22+H22</f>
        <v>400.923</v>
      </c>
      <c r="J22" s="93">
        <f>IF(D22&gt;0,G22/D22,0)</f>
        <v>1.0264285714285715</v>
      </c>
      <c r="K22" s="93">
        <f>IF(E22&gt;0,H22/E22,0)</f>
        <v>1.1787735414298441</v>
      </c>
      <c r="L22" s="94">
        <f>IF(F22&gt;0,I22/F22,0)</f>
        <v>1.1712962692453766</v>
      </c>
      <c r="M22" s="66">
        <v>127675.32</v>
      </c>
      <c r="N22" s="95">
        <f>IF(I22&gt;0,M22/I22,0)</f>
        <v>318.4534686211567</v>
      </c>
    </row>
    <row r="23" spans="1:14" ht="12.75">
      <c r="A23" s="23" t="s">
        <v>7</v>
      </c>
      <c r="B23" s="63">
        <v>0.02</v>
      </c>
      <c r="C23" s="63">
        <v>0.024</v>
      </c>
      <c r="D23" s="91">
        <f>B6*B23</f>
        <v>6.72</v>
      </c>
      <c r="E23" s="91">
        <f>B7*C23</f>
        <v>142.032</v>
      </c>
      <c r="F23" s="91">
        <f aca="true" t="shared" si="0" ref="F23:F43">D23+E23</f>
        <v>148.752</v>
      </c>
      <c r="G23" s="65">
        <v>4.496</v>
      </c>
      <c r="H23" s="65">
        <v>122.724</v>
      </c>
      <c r="I23" s="92">
        <f aca="true" t="shared" si="1" ref="I23:I43">G23+H23</f>
        <v>127.22</v>
      </c>
      <c r="J23" s="93">
        <f>IF(D23&gt;0,G23/D23,0)</f>
        <v>0.6690476190476191</v>
      </c>
      <c r="K23" s="93">
        <f aca="true" t="shared" si="2" ref="J23:L44">IF(E23&gt;0,H23/E23,0)</f>
        <v>0.8640588036498816</v>
      </c>
      <c r="L23" s="94">
        <f t="shared" si="2"/>
        <v>0.8552490050553941</v>
      </c>
      <c r="M23" s="66">
        <v>27949.77</v>
      </c>
      <c r="N23" s="95">
        <f aca="true" t="shared" si="3" ref="N23:N43">IF(I23&gt;0,M23/I23,0)</f>
        <v>219.69635277472096</v>
      </c>
    </row>
    <row r="24" spans="1:14" ht="12.75">
      <c r="A24" s="23" t="s">
        <v>97</v>
      </c>
      <c r="B24" s="158">
        <v>0.02</v>
      </c>
      <c r="C24" s="63">
        <v>0.025</v>
      </c>
      <c r="D24" s="91">
        <f>B6*B24</f>
        <v>6.72</v>
      </c>
      <c r="E24" s="91">
        <f>B7*C24</f>
        <v>147.95000000000002</v>
      </c>
      <c r="F24" s="91">
        <f>D24+E24</f>
        <v>154.67000000000002</v>
      </c>
      <c r="G24" s="65">
        <v>7.467</v>
      </c>
      <c r="H24" s="65">
        <v>139.672</v>
      </c>
      <c r="I24" s="92">
        <f>G24+H24</f>
        <v>147.139</v>
      </c>
      <c r="J24" s="93">
        <f>IF(D24&gt;0,G24/D24,0)</f>
        <v>1.1111607142857143</v>
      </c>
      <c r="K24" s="93">
        <f>IF(E24&gt;0,H24/E24,0)</f>
        <v>0.9440486650895572</v>
      </c>
      <c r="L24" s="94">
        <f>IF(F24&gt;0,I24/F24,0)</f>
        <v>0.951309239025021</v>
      </c>
      <c r="M24" s="66">
        <v>44540.35</v>
      </c>
      <c r="N24" s="95">
        <f>IF(I24&gt;0,M24/I24,0)</f>
        <v>302.70934286626925</v>
      </c>
    </row>
    <row r="25" spans="1:14" ht="12.75">
      <c r="A25" s="31" t="s">
        <v>8</v>
      </c>
      <c r="B25" s="24">
        <v>0.032</v>
      </c>
      <c r="C25" s="24">
        <v>0.037</v>
      </c>
      <c r="D25" s="91">
        <f>B6*B25</f>
        <v>10.752</v>
      </c>
      <c r="E25" s="91">
        <f>B7*C25</f>
        <v>218.96599999999998</v>
      </c>
      <c r="F25" s="91">
        <f t="shared" si="0"/>
        <v>229.718</v>
      </c>
      <c r="G25" s="65">
        <v>6.876</v>
      </c>
      <c r="H25" s="65">
        <v>151.464</v>
      </c>
      <c r="I25" s="92">
        <f t="shared" si="1"/>
        <v>158.34</v>
      </c>
      <c r="J25" s="93">
        <f t="shared" si="2"/>
        <v>0.6395089285714286</v>
      </c>
      <c r="K25" s="93">
        <f t="shared" si="2"/>
        <v>0.6917238292702977</v>
      </c>
      <c r="L25" s="94">
        <f t="shared" si="2"/>
        <v>0.6892798997031143</v>
      </c>
      <c r="M25" s="66">
        <v>36807</v>
      </c>
      <c r="N25" s="95">
        <f t="shared" si="3"/>
        <v>232.45547555892384</v>
      </c>
    </row>
    <row r="26" spans="1:14" ht="12.75">
      <c r="A26" s="31" t="s">
        <v>35</v>
      </c>
      <c r="B26" s="24">
        <v>0.018</v>
      </c>
      <c r="C26" s="24">
        <v>0.021</v>
      </c>
      <c r="D26" s="91">
        <f>B6*B26</f>
        <v>6.047999999999999</v>
      </c>
      <c r="E26" s="91">
        <f>B7*C26</f>
        <v>124.278</v>
      </c>
      <c r="F26" s="91">
        <f t="shared" si="0"/>
        <v>130.326</v>
      </c>
      <c r="G26" s="65">
        <v>5.811</v>
      </c>
      <c r="H26" s="65">
        <v>119.789</v>
      </c>
      <c r="I26" s="92">
        <f t="shared" si="1"/>
        <v>125.6</v>
      </c>
      <c r="J26" s="93">
        <f t="shared" si="2"/>
        <v>0.9608134920634922</v>
      </c>
      <c r="K26" s="93">
        <f t="shared" si="2"/>
        <v>0.9638793672250922</v>
      </c>
      <c r="L26" s="94">
        <f t="shared" si="2"/>
        <v>0.9637370900664488</v>
      </c>
      <c r="M26" s="66">
        <v>47691.89</v>
      </c>
      <c r="N26" s="95">
        <f t="shared" si="3"/>
        <v>379.71250000000003</v>
      </c>
    </row>
    <row r="27" spans="1:14" ht="12.75">
      <c r="A27" s="31" t="s">
        <v>36</v>
      </c>
      <c r="B27" s="24">
        <v>0.009</v>
      </c>
      <c r="C27" s="24">
        <v>0.011</v>
      </c>
      <c r="D27" s="91">
        <f>B6*B27</f>
        <v>3.0239999999999996</v>
      </c>
      <c r="E27" s="91">
        <f>B7*C27</f>
        <v>65.098</v>
      </c>
      <c r="F27" s="91">
        <f t="shared" si="0"/>
        <v>68.122</v>
      </c>
      <c r="G27" s="65">
        <v>2.792</v>
      </c>
      <c r="H27" s="65">
        <v>61.371</v>
      </c>
      <c r="I27" s="92">
        <f t="shared" si="1"/>
        <v>64.163</v>
      </c>
      <c r="J27" s="93">
        <f t="shared" si="2"/>
        <v>0.9232804232804234</v>
      </c>
      <c r="K27" s="93">
        <f t="shared" si="2"/>
        <v>0.9427478570770224</v>
      </c>
      <c r="L27" s="94">
        <f t="shared" si="2"/>
        <v>0.9418836792812894</v>
      </c>
      <c r="M27" s="66">
        <v>8801.34</v>
      </c>
      <c r="N27" s="95">
        <f t="shared" si="3"/>
        <v>137.1715786356623</v>
      </c>
    </row>
    <row r="28" spans="1:14" ht="12.75">
      <c r="A28" s="32" t="s">
        <v>9</v>
      </c>
      <c r="B28" s="24">
        <v>0.39</v>
      </c>
      <c r="C28" s="24">
        <v>0.45</v>
      </c>
      <c r="D28" s="91">
        <f>B6*B28</f>
        <v>131.04</v>
      </c>
      <c r="E28" s="91">
        <f>B7*C28</f>
        <v>2663.1</v>
      </c>
      <c r="F28" s="91">
        <f t="shared" si="0"/>
        <v>2794.14</v>
      </c>
      <c r="G28" s="65">
        <v>128.034</v>
      </c>
      <c r="H28" s="65">
        <v>2695.863</v>
      </c>
      <c r="I28" s="92">
        <f t="shared" si="1"/>
        <v>2823.897</v>
      </c>
      <c r="J28" s="93">
        <f t="shared" si="2"/>
        <v>0.9770604395604395</v>
      </c>
      <c r="K28" s="93">
        <f t="shared" si="2"/>
        <v>1.012302579700349</v>
      </c>
      <c r="L28" s="94">
        <f t="shared" si="2"/>
        <v>1.0106497884859027</v>
      </c>
      <c r="M28" s="66">
        <v>196005.72</v>
      </c>
      <c r="N28" s="95">
        <f t="shared" si="3"/>
        <v>69.40965623037951</v>
      </c>
    </row>
    <row r="29" spans="1:14" ht="12.75">
      <c r="A29" s="31" t="s">
        <v>10</v>
      </c>
      <c r="B29" s="24">
        <v>0.03</v>
      </c>
      <c r="C29" s="24">
        <v>0.04</v>
      </c>
      <c r="D29" s="91">
        <f>B6*B29</f>
        <v>10.08</v>
      </c>
      <c r="E29" s="91">
        <f>B7*C29</f>
        <v>236.72</v>
      </c>
      <c r="F29" s="91">
        <f t="shared" si="0"/>
        <v>246.8</v>
      </c>
      <c r="G29" s="65">
        <v>9.864</v>
      </c>
      <c r="H29" s="65">
        <v>228.136</v>
      </c>
      <c r="I29" s="92">
        <f t="shared" si="1"/>
        <v>238</v>
      </c>
      <c r="J29" s="93">
        <f t="shared" si="2"/>
        <v>0.9785714285714286</v>
      </c>
      <c r="K29" s="93">
        <f t="shared" si="2"/>
        <v>0.963737749239608</v>
      </c>
      <c r="L29" s="94">
        <f t="shared" si="2"/>
        <v>0.9643435980551053</v>
      </c>
      <c r="M29" s="66">
        <v>39984</v>
      </c>
      <c r="N29" s="95">
        <f t="shared" si="3"/>
        <v>168</v>
      </c>
    </row>
    <row r="30" spans="1:14" ht="12.75">
      <c r="A30" s="31" t="s">
        <v>11</v>
      </c>
      <c r="B30" s="24">
        <v>0.009</v>
      </c>
      <c r="C30" s="24">
        <v>0.011</v>
      </c>
      <c r="D30" s="91">
        <f>B6*B30</f>
        <v>3.0239999999999996</v>
      </c>
      <c r="E30" s="91">
        <f>B7*C30</f>
        <v>65.098</v>
      </c>
      <c r="F30" s="91">
        <f t="shared" si="0"/>
        <v>68.122</v>
      </c>
      <c r="G30" s="65">
        <v>2.729</v>
      </c>
      <c r="H30" s="65">
        <v>65.811</v>
      </c>
      <c r="I30" s="92">
        <f t="shared" si="1"/>
        <v>68.54</v>
      </c>
      <c r="J30" s="93">
        <f t="shared" si="2"/>
        <v>0.9024470899470901</v>
      </c>
      <c r="K30" s="93">
        <f t="shared" si="2"/>
        <v>1.0109527174413961</v>
      </c>
      <c r="L30" s="94">
        <f t="shared" si="2"/>
        <v>1.0061360500278913</v>
      </c>
      <c r="M30" s="66">
        <v>11624.4</v>
      </c>
      <c r="N30" s="95">
        <f t="shared" si="3"/>
        <v>169.6002334403268</v>
      </c>
    </row>
    <row r="31" spans="1:14" ht="12.75">
      <c r="A31" s="31" t="s">
        <v>12</v>
      </c>
      <c r="B31" s="24">
        <v>0.004</v>
      </c>
      <c r="C31" s="24">
        <v>0.006</v>
      </c>
      <c r="D31" s="91">
        <f>B6*B31</f>
        <v>1.344</v>
      </c>
      <c r="E31" s="91">
        <f>B7*C31</f>
        <v>35.508</v>
      </c>
      <c r="F31" s="91">
        <f t="shared" si="0"/>
        <v>36.852000000000004</v>
      </c>
      <c r="G31" s="65">
        <v>1.557</v>
      </c>
      <c r="H31" s="65">
        <v>37.951</v>
      </c>
      <c r="I31" s="92">
        <f t="shared" si="1"/>
        <v>39.508</v>
      </c>
      <c r="J31" s="93">
        <f t="shared" si="2"/>
        <v>1.1584821428571428</v>
      </c>
      <c r="K31" s="93">
        <f t="shared" si="2"/>
        <v>1.0688013968683112</v>
      </c>
      <c r="L31" s="94">
        <f t="shared" si="2"/>
        <v>1.072072072072072</v>
      </c>
      <c r="M31" s="66">
        <v>14658.73</v>
      </c>
      <c r="N31" s="95">
        <f t="shared" si="3"/>
        <v>371.03194289764093</v>
      </c>
    </row>
    <row r="32" spans="1:14" ht="12.75">
      <c r="A32" s="31" t="s">
        <v>13</v>
      </c>
      <c r="B32" s="24">
        <v>1</v>
      </c>
      <c r="C32" s="24">
        <v>1</v>
      </c>
      <c r="D32" s="91">
        <f>B6*B32</f>
        <v>336</v>
      </c>
      <c r="E32" s="91">
        <f>B7*C32</f>
        <v>5918</v>
      </c>
      <c r="F32" s="91">
        <f t="shared" si="0"/>
        <v>6254</v>
      </c>
      <c r="G32" s="65">
        <v>285.3</v>
      </c>
      <c r="H32" s="65">
        <v>5608.1</v>
      </c>
      <c r="I32" s="92">
        <f t="shared" si="1"/>
        <v>5893.400000000001</v>
      </c>
      <c r="J32" s="93">
        <f t="shared" si="2"/>
        <v>0.8491071428571428</v>
      </c>
      <c r="K32" s="93">
        <f t="shared" si="2"/>
        <v>0.9476343359242988</v>
      </c>
      <c r="L32" s="94">
        <f t="shared" si="2"/>
        <v>0.9423409018228335</v>
      </c>
      <c r="M32" s="66">
        <v>34770.59</v>
      </c>
      <c r="N32" s="95">
        <f t="shared" si="3"/>
        <v>5.899920249770929</v>
      </c>
    </row>
    <row r="33" spans="1:14" ht="12.75">
      <c r="A33" s="31" t="s">
        <v>14</v>
      </c>
      <c r="B33" s="24">
        <v>0.025</v>
      </c>
      <c r="C33" s="24">
        <v>0.029</v>
      </c>
      <c r="D33" s="91">
        <f>B6*B33</f>
        <v>8.4</v>
      </c>
      <c r="E33" s="91">
        <f>B7*C33</f>
        <v>171.622</v>
      </c>
      <c r="F33" s="91">
        <f t="shared" si="0"/>
        <v>180.02200000000002</v>
      </c>
      <c r="G33" s="65">
        <v>8.449</v>
      </c>
      <c r="H33" s="65">
        <v>152.071</v>
      </c>
      <c r="I33" s="92">
        <f t="shared" si="1"/>
        <v>160.52</v>
      </c>
      <c r="J33" s="93">
        <f t="shared" si="2"/>
        <v>1.0058333333333334</v>
      </c>
      <c r="K33" s="93">
        <f t="shared" si="2"/>
        <v>0.8860810385614897</v>
      </c>
      <c r="L33" s="94">
        <f t="shared" si="2"/>
        <v>0.89166879603604</v>
      </c>
      <c r="M33" s="66">
        <v>5503.77</v>
      </c>
      <c r="N33" s="95">
        <f t="shared" si="3"/>
        <v>34.28712932967854</v>
      </c>
    </row>
    <row r="34" spans="1:14" ht="12.75">
      <c r="A34" s="31" t="s">
        <v>15</v>
      </c>
      <c r="B34" s="24">
        <v>0.03</v>
      </c>
      <c r="C34" s="24">
        <v>0.043</v>
      </c>
      <c r="D34" s="91">
        <f>B6*B34</f>
        <v>10.08</v>
      </c>
      <c r="E34" s="91">
        <f>B7*C34</f>
        <v>254.474</v>
      </c>
      <c r="F34" s="91">
        <f t="shared" si="0"/>
        <v>264.554</v>
      </c>
      <c r="G34" s="65">
        <v>10.345</v>
      </c>
      <c r="H34" s="65">
        <v>229.136</v>
      </c>
      <c r="I34" s="92">
        <f t="shared" si="1"/>
        <v>239.481</v>
      </c>
      <c r="J34" s="93">
        <f t="shared" si="2"/>
        <v>1.0262896825396826</v>
      </c>
      <c r="K34" s="93">
        <f t="shared" si="2"/>
        <v>0.9004299063951524</v>
      </c>
      <c r="L34" s="94">
        <f t="shared" si="2"/>
        <v>0.9052253982173772</v>
      </c>
      <c r="M34" s="66">
        <v>12907.25</v>
      </c>
      <c r="N34" s="95">
        <f t="shared" si="3"/>
        <v>53.89676007699985</v>
      </c>
    </row>
    <row r="35" spans="1:14" ht="12.75">
      <c r="A35" s="31" t="s">
        <v>16</v>
      </c>
      <c r="B35" s="24">
        <v>0.008</v>
      </c>
      <c r="C35" s="24">
        <v>0.012</v>
      </c>
      <c r="D35" s="91">
        <f>B6*B35</f>
        <v>2.688</v>
      </c>
      <c r="E35" s="91">
        <f>B7*C35</f>
        <v>71.016</v>
      </c>
      <c r="F35" s="91">
        <f t="shared" si="0"/>
        <v>73.70400000000001</v>
      </c>
      <c r="G35" s="65">
        <v>2.878</v>
      </c>
      <c r="H35" s="65">
        <v>64.242</v>
      </c>
      <c r="I35" s="92">
        <f t="shared" si="1"/>
        <v>67.12</v>
      </c>
      <c r="J35" s="93">
        <f t="shared" si="2"/>
        <v>1.0706845238095237</v>
      </c>
      <c r="K35" s="93">
        <f t="shared" si="2"/>
        <v>0.9046130449476174</v>
      </c>
      <c r="L35" s="94">
        <f t="shared" si="2"/>
        <v>0.9106697058504287</v>
      </c>
      <c r="M35" s="66">
        <v>2836.3</v>
      </c>
      <c r="N35" s="95">
        <f t="shared" si="3"/>
        <v>42.25715137067938</v>
      </c>
    </row>
    <row r="36" spans="1:14" ht="12.75">
      <c r="A36" s="31" t="s">
        <v>17</v>
      </c>
      <c r="B36" s="24">
        <v>0.025</v>
      </c>
      <c r="C36" s="24">
        <v>0.03</v>
      </c>
      <c r="D36" s="91">
        <f>B6*B36</f>
        <v>8.4</v>
      </c>
      <c r="E36" s="91">
        <f>B7*C36</f>
        <v>177.54</v>
      </c>
      <c r="F36" s="91">
        <f t="shared" si="0"/>
        <v>185.94</v>
      </c>
      <c r="G36" s="65">
        <v>8.1</v>
      </c>
      <c r="H36" s="65">
        <v>176.144</v>
      </c>
      <c r="I36" s="92">
        <f t="shared" si="1"/>
        <v>184.244</v>
      </c>
      <c r="J36" s="93">
        <f t="shared" si="2"/>
        <v>0.9642857142857142</v>
      </c>
      <c r="K36" s="93">
        <f t="shared" si="2"/>
        <v>0.9921369832150502</v>
      </c>
      <c r="L36" s="94">
        <f t="shared" si="2"/>
        <v>0.9908787781004625</v>
      </c>
      <c r="M36" s="66">
        <v>13555.43</v>
      </c>
      <c r="N36" s="95">
        <f t="shared" si="3"/>
        <v>73.57325068930332</v>
      </c>
    </row>
    <row r="37" spans="1:14" ht="12.75">
      <c r="A37" s="31" t="s">
        <v>18</v>
      </c>
      <c r="B37" s="24">
        <v>0.012</v>
      </c>
      <c r="C37" s="24">
        <v>0.02</v>
      </c>
      <c r="D37" s="91">
        <f>B6*B37</f>
        <v>4.032</v>
      </c>
      <c r="E37" s="91">
        <f>B7*C37</f>
        <v>118.36</v>
      </c>
      <c r="F37" s="91">
        <f t="shared" si="0"/>
        <v>122.392</v>
      </c>
      <c r="G37" s="65">
        <v>3.44</v>
      </c>
      <c r="H37" s="65">
        <v>103.024</v>
      </c>
      <c r="I37" s="92">
        <f t="shared" si="1"/>
        <v>106.464</v>
      </c>
      <c r="J37" s="93">
        <f t="shared" si="2"/>
        <v>0.8531746031746031</v>
      </c>
      <c r="K37" s="93">
        <f t="shared" si="2"/>
        <v>0.8704291990537344</v>
      </c>
      <c r="L37" s="94">
        <f t="shared" si="2"/>
        <v>0.8698607752140664</v>
      </c>
      <c r="M37" s="66">
        <v>11073.29</v>
      </c>
      <c r="N37" s="95">
        <f t="shared" si="3"/>
        <v>104.00971220318607</v>
      </c>
    </row>
    <row r="38" spans="1:14" ht="12.75">
      <c r="A38" s="31" t="s">
        <v>19</v>
      </c>
      <c r="B38" s="24">
        <v>0.009</v>
      </c>
      <c r="C38" s="24">
        <v>0.011</v>
      </c>
      <c r="D38" s="91">
        <f>B6*B38</f>
        <v>3.0239999999999996</v>
      </c>
      <c r="E38" s="91">
        <f>B7*C38</f>
        <v>65.098</v>
      </c>
      <c r="F38" s="91">
        <f t="shared" si="0"/>
        <v>68.122</v>
      </c>
      <c r="G38" s="65">
        <v>3.235</v>
      </c>
      <c r="H38" s="65">
        <v>61.895</v>
      </c>
      <c r="I38" s="92">
        <f t="shared" si="1"/>
        <v>65.13000000000001</v>
      </c>
      <c r="J38" s="93">
        <f t="shared" si="2"/>
        <v>1.0697751322751323</v>
      </c>
      <c r="K38" s="93">
        <f t="shared" si="2"/>
        <v>0.9507972595164215</v>
      </c>
      <c r="L38" s="94">
        <f t="shared" si="2"/>
        <v>0.9560787998003584</v>
      </c>
      <c r="M38" s="66">
        <v>8852.3</v>
      </c>
      <c r="N38" s="95">
        <f t="shared" si="3"/>
        <v>135.9173959772762</v>
      </c>
    </row>
    <row r="39" spans="1:14" ht="12.75">
      <c r="A39" s="31" t="s">
        <v>20</v>
      </c>
      <c r="B39" s="24">
        <v>0.095</v>
      </c>
      <c r="C39" s="24">
        <v>0.1</v>
      </c>
      <c r="D39" s="91">
        <f>B6*B39</f>
        <v>31.92</v>
      </c>
      <c r="E39" s="91">
        <f>B7*C39</f>
        <v>591.8000000000001</v>
      </c>
      <c r="F39" s="91">
        <f t="shared" si="0"/>
        <v>623.72</v>
      </c>
      <c r="G39" s="65">
        <v>25.779</v>
      </c>
      <c r="H39" s="65">
        <v>548.721</v>
      </c>
      <c r="I39" s="92">
        <f t="shared" si="1"/>
        <v>574.5</v>
      </c>
      <c r="J39" s="93">
        <f t="shared" si="2"/>
        <v>0.8076127819548872</v>
      </c>
      <c r="K39" s="93">
        <f t="shared" si="2"/>
        <v>0.9272068266306184</v>
      </c>
      <c r="L39" s="94">
        <f t="shared" si="2"/>
        <v>0.9210863849163086</v>
      </c>
      <c r="M39" s="66">
        <v>45617.86</v>
      </c>
      <c r="N39" s="95">
        <f t="shared" si="3"/>
        <v>79.40445604873804</v>
      </c>
    </row>
    <row r="40" spans="1:14" ht="12.75">
      <c r="A40" s="31" t="s">
        <v>21</v>
      </c>
      <c r="B40" s="24">
        <v>0.1</v>
      </c>
      <c r="C40" s="24">
        <v>0.1</v>
      </c>
      <c r="D40" s="91">
        <f>B6*B40</f>
        <v>33.6</v>
      </c>
      <c r="E40" s="91">
        <f>B7*C40</f>
        <v>591.8000000000001</v>
      </c>
      <c r="F40" s="91">
        <f t="shared" si="0"/>
        <v>625.4000000000001</v>
      </c>
      <c r="G40" s="65">
        <v>33.6</v>
      </c>
      <c r="H40" s="65">
        <v>600.6</v>
      </c>
      <c r="I40" s="92">
        <f t="shared" si="1"/>
        <v>634.2</v>
      </c>
      <c r="J40" s="93">
        <f t="shared" si="2"/>
        <v>1</v>
      </c>
      <c r="K40" s="93">
        <f t="shared" si="2"/>
        <v>1.0148698884758363</v>
      </c>
      <c r="L40" s="94">
        <f t="shared" si="2"/>
        <v>1.0140709945634794</v>
      </c>
      <c r="M40" s="66">
        <v>22331.08</v>
      </c>
      <c r="N40" s="95">
        <f t="shared" si="3"/>
        <v>35.21141595711132</v>
      </c>
    </row>
    <row r="41" spans="1:14" ht="12.75">
      <c r="A41" s="31" t="s">
        <v>22</v>
      </c>
      <c r="B41" s="63">
        <v>0.12</v>
      </c>
      <c r="C41" s="63">
        <v>0.14</v>
      </c>
      <c r="D41" s="91">
        <f>B6*B41</f>
        <v>40.32</v>
      </c>
      <c r="E41" s="91">
        <f>B7*C41</f>
        <v>828.5200000000001</v>
      </c>
      <c r="F41" s="91">
        <f t="shared" si="0"/>
        <v>868.8400000000001</v>
      </c>
      <c r="G41" s="65">
        <v>27.892</v>
      </c>
      <c r="H41" s="65">
        <v>672.501</v>
      </c>
      <c r="I41" s="92">
        <f t="shared" si="1"/>
        <v>700.393</v>
      </c>
      <c r="J41" s="93">
        <f t="shared" si="2"/>
        <v>0.691765873015873</v>
      </c>
      <c r="K41" s="93">
        <f t="shared" si="2"/>
        <v>0.8116895186597788</v>
      </c>
      <c r="L41" s="94">
        <f t="shared" si="2"/>
        <v>0.806124257630864</v>
      </c>
      <c r="M41" s="66">
        <v>33222.38</v>
      </c>
      <c r="N41" s="95">
        <f t="shared" si="3"/>
        <v>47.43391210363324</v>
      </c>
    </row>
    <row r="42" spans="1:14" ht="12.75">
      <c r="A42" s="31" t="s">
        <v>23</v>
      </c>
      <c r="B42" s="24">
        <v>0.18</v>
      </c>
      <c r="C42" s="24">
        <v>0.22</v>
      </c>
      <c r="D42" s="91">
        <f>B6*B42</f>
        <v>60.48</v>
      </c>
      <c r="E42" s="91">
        <f>B7*C42</f>
        <v>1301.96</v>
      </c>
      <c r="F42" s="91">
        <f t="shared" si="0"/>
        <v>1362.44</v>
      </c>
      <c r="G42" s="65">
        <v>55.073</v>
      </c>
      <c r="H42" s="65">
        <v>1260.233</v>
      </c>
      <c r="I42" s="92">
        <f t="shared" si="1"/>
        <v>1315.306</v>
      </c>
      <c r="J42" s="93">
        <f t="shared" si="2"/>
        <v>0.910598544973545</v>
      </c>
      <c r="K42" s="93">
        <f t="shared" si="2"/>
        <v>0.967950628283511</v>
      </c>
      <c r="L42" s="94">
        <f t="shared" si="2"/>
        <v>0.9654047150700215</v>
      </c>
      <c r="M42" s="66">
        <v>95737.66</v>
      </c>
      <c r="N42" s="95">
        <f t="shared" si="3"/>
        <v>72.78736658997983</v>
      </c>
    </row>
    <row r="43" spans="1:14" ht="12.75">
      <c r="A43" s="31" t="s">
        <v>24</v>
      </c>
      <c r="B43" s="24">
        <v>0.04</v>
      </c>
      <c r="C43" s="24">
        <v>0.05</v>
      </c>
      <c r="D43" s="91">
        <f>B6*B43</f>
        <v>13.44</v>
      </c>
      <c r="E43" s="91">
        <f>B7*C43</f>
        <v>295.90000000000003</v>
      </c>
      <c r="F43" s="91">
        <f t="shared" si="0"/>
        <v>309.34000000000003</v>
      </c>
      <c r="G43" s="65">
        <v>13.44</v>
      </c>
      <c r="H43" s="65">
        <v>299.17</v>
      </c>
      <c r="I43" s="92">
        <f t="shared" si="1"/>
        <v>312.61</v>
      </c>
      <c r="J43" s="93">
        <f t="shared" si="2"/>
        <v>1</v>
      </c>
      <c r="K43" s="93">
        <f t="shared" si="2"/>
        <v>1.011051030753633</v>
      </c>
      <c r="L43" s="94">
        <f t="shared" si="2"/>
        <v>1.010570892868688</v>
      </c>
      <c r="M43" s="66">
        <v>19640.49</v>
      </c>
      <c r="N43" s="95">
        <f t="shared" si="3"/>
        <v>62.82745273663671</v>
      </c>
    </row>
    <row r="44" spans="1:14" ht="12.75">
      <c r="A44" s="32" t="s">
        <v>25</v>
      </c>
      <c r="B44" s="64">
        <v>0.06</v>
      </c>
      <c r="C44" s="64">
        <v>0.08</v>
      </c>
      <c r="D44" s="91">
        <f>B6*B44</f>
        <v>20.16</v>
      </c>
      <c r="E44" s="91">
        <f>B7*C44</f>
        <v>473.44</v>
      </c>
      <c r="F44" s="91">
        <f>D44+E44</f>
        <v>493.6</v>
      </c>
      <c r="G44" s="65">
        <v>20.16</v>
      </c>
      <c r="H44" s="65">
        <v>482.09</v>
      </c>
      <c r="I44" s="92">
        <f>G44+H44</f>
        <v>502.25</v>
      </c>
      <c r="J44" s="93">
        <f t="shared" si="2"/>
        <v>1</v>
      </c>
      <c r="K44" s="93">
        <f t="shared" si="2"/>
        <v>1.0182705305846569</v>
      </c>
      <c r="L44" s="94">
        <f t="shared" si="2"/>
        <v>1.0175243111831442</v>
      </c>
      <c r="M44" s="66">
        <v>34355.58</v>
      </c>
      <c r="N44" s="95">
        <f>IF(I44&gt;0,M44/I44,0)</f>
        <v>68.40334494773519</v>
      </c>
    </row>
    <row r="45" spans="1:14" s="88" customFormat="1" ht="12.75">
      <c r="A45" s="97" t="s">
        <v>54</v>
      </c>
      <c r="B45" s="96"/>
      <c r="C45" s="96"/>
      <c r="D45" s="98">
        <f>SUM(D22:D44)</f>
        <v>768.0960000000001</v>
      </c>
      <c r="E45" s="98">
        <f>SUM(E22:E44)</f>
        <v>14883.77</v>
      </c>
      <c r="F45" s="98">
        <f>D45+E45</f>
        <v>15651.866</v>
      </c>
      <c r="G45" s="99">
        <f>SUM(G22:G44)</f>
        <v>684.5610000000001</v>
      </c>
      <c r="H45" s="99">
        <f>SUM(H22:H44)</f>
        <v>14264.387000000002</v>
      </c>
      <c r="I45" s="100">
        <f>G45+H45</f>
        <v>14948.948000000002</v>
      </c>
      <c r="J45" s="101">
        <f>IF(G45&gt;0,G45/D45,0)</f>
        <v>0.8912440632420948</v>
      </c>
      <c r="K45" s="101">
        <f>IF(E45&gt;0,H45/E45,0)</f>
        <v>0.9583853418858261</v>
      </c>
      <c r="L45" s="101">
        <f>IF(F45&gt;0,I45/F45,0)</f>
        <v>0.9550904665296778</v>
      </c>
      <c r="M45" s="102">
        <f>SUM(SUM(M22:M44))</f>
        <v>896142.5000000001</v>
      </c>
      <c r="N45" s="103"/>
    </row>
    <row r="46" ht="13.5" thickBot="1"/>
    <row r="47" spans="1:14" s="110" customFormat="1" ht="21" customHeight="1" thickBot="1">
      <c r="A47" s="104" t="s">
        <v>48</v>
      </c>
      <c r="B47" s="105">
        <f>SUM(B22:B24)</f>
        <v>0.09000000000000001</v>
      </c>
      <c r="C47" s="105">
        <f>SUM(C22:C24)</f>
        <v>0.10400000000000001</v>
      </c>
      <c r="D47" s="106">
        <f aca="true" t="shared" si="4" ref="D47:I47">SUM(D22:D24)</f>
        <v>30.24</v>
      </c>
      <c r="E47" s="106">
        <f t="shared" si="4"/>
        <v>615.4720000000001</v>
      </c>
      <c r="F47" s="106">
        <f t="shared" si="4"/>
        <v>645.712</v>
      </c>
      <c r="G47" s="106">
        <f t="shared" si="4"/>
        <v>29.207</v>
      </c>
      <c r="H47" s="106">
        <f t="shared" si="4"/>
        <v>646.0749999999999</v>
      </c>
      <c r="I47" s="106">
        <f t="shared" si="4"/>
        <v>675.282</v>
      </c>
      <c r="J47" s="107">
        <f>IF(G47=0,0,G47/D47)</f>
        <v>0.9658399470899471</v>
      </c>
      <c r="K47" s="107">
        <f>IF(H47=0,0,H47/E47)</f>
        <v>1.0497228143603605</v>
      </c>
      <c r="L47" s="107">
        <f>IF(I47&gt;0,I47/F47,0)</f>
        <v>1.0457944098917165</v>
      </c>
      <c r="M47" s="108">
        <f>SUM(M22:M24)</f>
        <v>200165.44</v>
      </c>
      <c r="N47" s="109">
        <f>IF(M47=0,0,M47/I47)</f>
        <v>296.417555924784</v>
      </c>
    </row>
  </sheetData>
  <sheetProtection password="CC53" sheet="1" objects="1" scenarios="1" formatCells="0" formatColumns="0" formatRows="0"/>
  <mergeCells count="19">
    <mergeCell ref="A1:G1"/>
    <mergeCell ref="C8:C10"/>
    <mergeCell ref="D8:F10"/>
    <mergeCell ref="A11:B11"/>
    <mergeCell ref="A15:B15"/>
    <mergeCell ref="E2:G2"/>
    <mergeCell ref="L13:N13"/>
    <mergeCell ref="L14:M14"/>
    <mergeCell ref="L15:M15"/>
    <mergeCell ref="L16:M16"/>
    <mergeCell ref="L17:M17"/>
    <mergeCell ref="J20:L20"/>
    <mergeCell ref="M20:M21"/>
    <mergeCell ref="B20:C20"/>
    <mergeCell ref="D20:F20"/>
    <mergeCell ref="G20:I20"/>
    <mergeCell ref="A19:N19"/>
    <mergeCell ref="A20:A21"/>
    <mergeCell ref="N20:N21"/>
  </mergeCells>
  <printOptions/>
  <pageMargins left="0.31496062992125984" right="0.31496062992125984" top="0.61" bottom="0.31496062992125984" header="0.61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7">
      <selection activeCell="A44" sqref="A44"/>
    </sheetView>
  </sheetViews>
  <sheetFormatPr defaultColWidth="9.00390625" defaultRowHeight="12.75"/>
  <cols>
    <col min="1" max="1" width="32.75390625" style="2" customWidth="1"/>
    <col min="2" max="2" width="13.25390625" style="2" customWidth="1"/>
    <col min="3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76" t="s">
        <v>82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75</v>
      </c>
      <c r="J1" s="1"/>
      <c r="K1" s="1"/>
      <c r="L1" s="1"/>
      <c r="M1" s="1"/>
      <c r="N1" s="1"/>
    </row>
    <row r="2" spans="1:7" ht="24">
      <c r="A2" s="3" t="s">
        <v>26</v>
      </c>
      <c r="B2" s="157" t="s">
        <v>100</v>
      </c>
      <c r="E2" s="169" t="s">
        <v>55</v>
      </c>
      <c r="F2" s="169"/>
      <c r="G2" s="169"/>
    </row>
    <row r="3" spans="1:2" ht="12.75">
      <c r="A3" s="3" t="s">
        <v>0</v>
      </c>
      <c r="B3" s="38">
        <v>83512841524</v>
      </c>
    </row>
    <row r="4" spans="1:2" ht="12.75">
      <c r="A4" s="4" t="s">
        <v>30</v>
      </c>
      <c r="B4" s="38">
        <v>40</v>
      </c>
    </row>
    <row r="5" spans="1:2" ht="12.75">
      <c r="A5" s="5" t="s">
        <v>28</v>
      </c>
      <c r="B5" s="140">
        <f>B6+B7</f>
        <v>6013</v>
      </c>
    </row>
    <row r="6" spans="1:2" ht="12.75">
      <c r="A6" s="6" t="s">
        <v>27</v>
      </c>
      <c r="B6" s="146">
        <v>335</v>
      </c>
    </row>
    <row r="7" spans="1:2" ht="13.5" thickBot="1">
      <c r="A7" s="7" t="s">
        <v>29</v>
      </c>
      <c r="B7" s="147">
        <v>5678</v>
      </c>
    </row>
    <row r="8" spans="1:6" ht="12.75">
      <c r="A8" s="8" t="s">
        <v>31</v>
      </c>
      <c r="B8" s="132">
        <v>924085.08</v>
      </c>
      <c r="C8" s="170"/>
      <c r="D8" s="174"/>
      <c r="E8" s="169"/>
      <c r="F8" s="169"/>
    </row>
    <row r="9" spans="1:6" ht="12.75">
      <c r="A9" s="9" t="s">
        <v>32</v>
      </c>
      <c r="B9" s="133">
        <f>M45</f>
        <v>917946.8800000001</v>
      </c>
      <c r="C9" s="170"/>
      <c r="D9" s="174"/>
      <c r="E9" s="169"/>
      <c r="F9" s="169"/>
    </row>
    <row r="10" spans="1:6" ht="13.5" thickBot="1">
      <c r="A10" s="11" t="s">
        <v>33</v>
      </c>
      <c r="B10" s="134">
        <f>B8-B9</f>
        <v>6138.199999999837</v>
      </c>
      <c r="C10" s="170"/>
      <c r="D10" s="174"/>
      <c r="E10" s="169"/>
      <c r="F10" s="169"/>
    </row>
    <row r="11" spans="1:3" ht="12.75">
      <c r="A11" s="171" t="s">
        <v>40</v>
      </c>
      <c r="B11" s="171"/>
      <c r="C11" s="12"/>
    </row>
    <row r="12" spans="1:3" ht="12.75">
      <c r="A12" s="3" t="s">
        <v>34</v>
      </c>
      <c r="B12" s="13">
        <v>121.5</v>
      </c>
      <c r="C12" s="12"/>
    </row>
    <row r="13" spans="1:14" ht="12.75" customHeight="1">
      <c r="A13" s="3" t="s">
        <v>2</v>
      </c>
      <c r="B13" s="131">
        <f>IF(M45&gt;0,B8/B5,0)</f>
        <v>153.6812040578746</v>
      </c>
      <c r="C13" s="12"/>
      <c r="L13" s="179" t="s">
        <v>49</v>
      </c>
      <c r="M13" s="179"/>
      <c r="N13" s="179"/>
    </row>
    <row r="14" spans="1:14" ht="12.75">
      <c r="A14" s="14" t="s">
        <v>3</v>
      </c>
      <c r="B14" s="15">
        <f>B13/B12</f>
        <v>1.264865877019544</v>
      </c>
      <c r="E14" s="42"/>
      <c r="L14" s="175" t="s">
        <v>50</v>
      </c>
      <c r="M14" s="175"/>
      <c r="N14" s="41">
        <v>2</v>
      </c>
    </row>
    <row r="15" spans="1:14" ht="12.75">
      <c r="A15" s="168" t="s">
        <v>41</v>
      </c>
      <c r="B15" s="168"/>
      <c r="C15" s="12"/>
      <c r="E15" s="43"/>
      <c r="L15" s="175" t="s">
        <v>53</v>
      </c>
      <c r="M15" s="175"/>
      <c r="N15" s="41">
        <v>1.25</v>
      </c>
    </row>
    <row r="16" spans="1:14" ht="12.75">
      <c r="A16" s="3" t="s">
        <v>42</v>
      </c>
      <c r="B16" s="16">
        <f>J45</f>
        <v>0.9898421279429622</v>
      </c>
      <c r="C16" s="12"/>
      <c r="L16" s="175" t="s">
        <v>52</v>
      </c>
      <c r="M16" s="175"/>
      <c r="N16" s="41">
        <v>2.63</v>
      </c>
    </row>
    <row r="17" spans="1:14" ht="13.5" thickBot="1">
      <c r="A17" s="3" t="s">
        <v>43</v>
      </c>
      <c r="B17" s="17">
        <f>K45</f>
        <v>0.9682283194107631</v>
      </c>
      <c r="C17" s="12"/>
      <c r="L17" s="175" t="s">
        <v>51</v>
      </c>
      <c r="M17" s="175"/>
      <c r="N17" s="41">
        <v>8.33</v>
      </c>
    </row>
    <row r="18" spans="1:3" ht="18.75" thickBot="1">
      <c r="A18" s="18" t="s">
        <v>44</v>
      </c>
      <c r="B18" s="19">
        <f>L45</f>
        <v>0.9693284186207876</v>
      </c>
      <c r="C18" s="12"/>
    </row>
    <row r="19" spans="1:14" ht="18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39" customHeight="1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4" ht="12.75">
      <c r="A22" s="164" t="s">
        <v>6</v>
      </c>
      <c r="B22" s="63">
        <v>0.05</v>
      </c>
      <c r="C22" s="63">
        <v>0.055</v>
      </c>
      <c r="D22" s="25">
        <f>B6*B22</f>
        <v>16.75</v>
      </c>
      <c r="E22" s="25">
        <f>B7*C22</f>
        <v>312.29</v>
      </c>
      <c r="F22" s="25">
        <f>D22+E22</f>
        <v>329.04</v>
      </c>
      <c r="G22" s="39">
        <v>15.826</v>
      </c>
      <c r="H22" s="39">
        <v>301.176</v>
      </c>
      <c r="I22" s="26">
        <f>G22+H22</f>
        <v>317.002</v>
      </c>
      <c r="J22" s="27">
        <f>IF(D22&gt;0,G22/D22,0)</f>
        <v>0.9448358208955224</v>
      </c>
      <c r="K22" s="27">
        <f>IF(E22&gt;0,H22/E22,0)</f>
        <v>0.9644112843831053</v>
      </c>
      <c r="L22" s="28">
        <f>IF(I22&gt;0,I22/F22,0)</f>
        <v>0.9634147823972768</v>
      </c>
      <c r="M22" s="40">
        <v>102499.33</v>
      </c>
      <c r="N22" s="29">
        <f>IF(I22&gt;0,M22/I22,0)</f>
        <v>323.33969501769707</v>
      </c>
    </row>
    <row r="23" spans="1:14" ht="12.75">
      <c r="A23" s="164" t="s">
        <v>7</v>
      </c>
      <c r="B23" s="63">
        <v>0.02</v>
      </c>
      <c r="C23" s="63">
        <v>0.024</v>
      </c>
      <c r="D23" s="25">
        <f>B6*B23</f>
        <v>6.7</v>
      </c>
      <c r="E23" s="25">
        <f>B7*C23</f>
        <v>136.272</v>
      </c>
      <c r="F23" s="25">
        <f aca="true" t="shared" si="0" ref="F23:F43">D23+E23</f>
        <v>142.97199999999998</v>
      </c>
      <c r="G23" s="39">
        <v>8.022</v>
      </c>
      <c r="H23" s="39">
        <v>178.649</v>
      </c>
      <c r="I23" s="26">
        <f aca="true" t="shared" si="1" ref="I23:I43">G23+H23</f>
        <v>186.671</v>
      </c>
      <c r="J23" s="27">
        <f aca="true" t="shared" si="2" ref="J23:L44">IF(D23&gt;0,G23/D23,0)</f>
        <v>1.1973134328358208</v>
      </c>
      <c r="K23" s="27">
        <f t="shared" si="2"/>
        <v>1.3109736409533874</v>
      </c>
      <c r="L23" s="28">
        <f t="shared" si="2"/>
        <v>1.305647259603279</v>
      </c>
      <c r="M23" s="40">
        <v>41011.22</v>
      </c>
      <c r="N23" s="29">
        <f aca="true" t="shared" si="3" ref="N23:N43">IF(I23&gt;0,M23/I23,0)</f>
        <v>219.69786415672496</v>
      </c>
    </row>
    <row r="24" spans="1:14" ht="12.75">
      <c r="A24" s="164" t="s">
        <v>97</v>
      </c>
      <c r="B24" s="158">
        <v>0.02</v>
      </c>
      <c r="C24" s="63">
        <v>0.025</v>
      </c>
      <c r="D24" s="25">
        <f>B6*B24</f>
        <v>6.7</v>
      </c>
      <c r="E24" s="25">
        <f>B7*C24</f>
        <v>141.95000000000002</v>
      </c>
      <c r="F24" s="25">
        <f>D24+E24</f>
        <v>148.65</v>
      </c>
      <c r="G24" s="39">
        <v>5.976</v>
      </c>
      <c r="H24" s="39">
        <v>138.992</v>
      </c>
      <c r="I24" s="26">
        <f>G24+H24</f>
        <v>144.968</v>
      </c>
      <c r="J24" s="27">
        <f>IF(D24&gt;0,G24/D24,0)</f>
        <v>0.8919402985074627</v>
      </c>
      <c r="K24" s="27">
        <f>IF(E24&gt;0,H24/E24,0)</f>
        <v>0.9791616766467064</v>
      </c>
      <c r="L24" s="28">
        <f>IF(F24&gt;0,I24/F24,0)</f>
        <v>0.9752304069962999</v>
      </c>
      <c r="M24" s="40">
        <v>43883.33</v>
      </c>
      <c r="N24" s="29">
        <f>IF(I24&gt;0,M24/I24,0)</f>
        <v>302.7104602395012</v>
      </c>
    </row>
    <row r="25" spans="1:14" ht="12.75">
      <c r="A25" s="164" t="s">
        <v>8</v>
      </c>
      <c r="B25" s="24">
        <v>0.032</v>
      </c>
      <c r="C25" s="24">
        <v>0.037</v>
      </c>
      <c r="D25" s="25">
        <f>B6*B25</f>
        <v>10.72</v>
      </c>
      <c r="E25" s="25">
        <f>B7*C25</f>
        <v>210.08599999999998</v>
      </c>
      <c r="F25" s="25">
        <f t="shared" si="0"/>
        <v>220.80599999999998</v>
      </c>
      <c r="G25" s="39">
        <v>6.902</v>
      </c>
      <c r="H25" s="39">
        <v>144.478</v>
      </c>
      <c r="I25" s="26">
        <f t="shared" si="1"/>
        <v>151.38</v>
      </c>
      <c r="J25" s="27">
        <f t="shared" si="2"/>
        <v>0.6438432835820895</v>
      </c>
      <c r="K25" s="27">
        <f t="shared" si="2"/>
        <v>0.6877088430452292</v>
      </c>
      <c r="L25" s="28">
        <f t="shared" si="2"/>
        <v>0.6855791962174941</v>
      </c>
      <c r="M25" s="40">
        <v>37539</v>
      </c>
      <c r="N25" s="29">
        <f t="shared" si="3"/>
        <v>247.97859690844234</v>
      </c>
    </row>
    <row r="26" spans="1:14" ht="12.75">
      <c r="A26" s="164" t="s">
        <v>35</v>
      </c>
      <c r="B26" s="24">
        <v>0.018</v>
      </c>
      <c r="C26" s="24">
        <v>0.021</v>
      </c>
      <c r="D26" s="25">
        <f>B6*B26</f>
        <v>6.029999999999999</v>
      </c>
      <c r="E26" s="25">
        <f>B7*C26</f>
        <v>119.23800000000001</v>
      </c>
      <c r="F26" s="25">
        <f t="shared" si="0"/>
        <v>125.26800000000001</v>
      </c>
      <c r="G26" s="39">
        <v>5.748</v>
      </c>
      <c r="H26" s="39">
        <v>109.194</v>
      </c>
      <c r="I26" s="26">
        <f t="shared" si="1"/>
        <v>114.94200000000001</v>
      </c>
      <c r="J26" s="27">
        <f t="shared" si="2"/>
        <v>0.9532338308457713</v>
      </c>
      <c r="K26" s="27">
        <f t="shared" si="2"/>
        <v>0.9157651084385849</v>
      </c>
      <c r="L26" s="28">
        <f t="shared" si="2"/>
        <v>0.9175687326372257</v>
      </c>
      <c r="M26" s="40">
        <v>43677.08</v>
      </c>
      <c r="N26" s="29">
        <f t="shared" si="3"/>
        <v>379.9923439647822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3.0149999999999997</v>
      </c>
      <c r="E27" s="25">
        <f>B7*C27</f>
        <v>62.458</v>
      </c>
      <c r="F27" s="25">
        <f t="shared" si="0"/>
        <v>65.473</v>
      </c>
      <c r="G27" s="162">
        <v>2.848</v>
      </c>
      <c r="H27" s="162">
        <v>61.989</v>
      </c>
      <c r="I27" s="26">
        <f t="shared" si="1"/>
        <v>64.837</v>
      </c>
      <c r="J27" s="27">
        <f t="shared" si="2"/>
        <v>0.9446102819237148</v>
      </c>
      <c r="K27" s="27">
        <f t="shared" si="2"/>
        <v>0.9924909539210349</v>
      </c>
      <c r="L27" s="28">
        <f t="shared" si="2"/>
        <v>0.9902860721213326</v>
      </c>
      <c r="M27" s="163">
        <v>9142.71</v>
      </c>
      <c r="N27" s="29">
        <f t="shared" si="3"/>
        <v>141.01068834153335</v>
      </c>
    </row>
    <row r="28" spans="1:14" ht="12.75">
      <c r="A28" s="165" t="s">
        <v>9</v>
      </c>
      <c r="B28" s="24">
        <v>0.39</v>
      </c>
      <c r="C28" s="24">
        <v>0.45</v>
      </c>
      <c r="D28" s="25">
        <f>B6*B28</f>
        <v>130.65</v>
      </c>
      <c r="E28" s="25">
        <f>B7*C28</f>
        <v>2555.1</v>
      </c>
      <c r="F28" s="25">
        <f t="shared" si="0"/>
        <v>2685.75</v>
      </c>
      <c r="G28" s="162">
        <v>136.181</v>
      </c>
      <c r="H28" s="162">
        <v>2572.712</v>
      </c>
      <c r="I28" s="26">
        <f t="shared" si="1"/>
        <v>2708.893</v>
      </c>
      <c r="J28" s="27">
        <f t="shared" si="2"/>
        <v>1.042334481438959</v>
      </c>
      <c r="K28" s="27">
        <f t="shared" si="2"/>
        <v>1.006892880904857</v>
      </c>
      <c r="L28" s="28">
        <f t="shared" si="2"/>
        <v>1.0086169598808528</v>
      </c>
      <c r="M28" s="40">
        <v>197007.94</v>
      </c>
      <c r="N28" s="29">
        <f t="shared" si="3"/>
        <v>72.72636460723993</v>
      </c>
    </row>
    <row r="29" spans="1:14" ht="12.75">
      <c r="A29" s="164" t="s">
        <v>10</v>
      </c>
      <c r="B29" s="24">
        <v>0.03</v>
      </c>
      <c r="C29" s="24">
        <v>0.04</v>
      </c>
      <c r="D29" s="25">
        <f>B6*B29</f>
        <v>10.049999999999999</v>
      </c>
      <c r="E29" s="25">
        <f>B7*C29</f>
        <v>227.12</v>
      </c>
      <c r="F29" s="25">
        <f t="shared" si="0"/>
        <v>237.17000000000002</v>
      </c>
      <c r="G29" s="162">
        <v>11.314</v>
      </c>
      <c r="H29" s="162">
        <v>225.686</v>
      </c>
      <c r="I29" s="26">
        <f t="shared" si="1"/>
        <v>237</v>
      </c>
      <c r="J29" s="27">
        <f t="shared" si="2"/>
        <v>1.1257711442786071</v>
      </c>
      <c r="K29" s="27">
        <f t="shared" si="2"/>
        <v>0.9936861570975696</v>
      </c>
      <c r="L29" s="28">
        <f t="shared" si="2"/>
        <v>0.999283214571826</v>
      </c>
      <c r="M29" s="40">
        <v>48372</v>
      </c>
      <c r="N29" s="29">
        <f t="shared" si="3"/>
        <v>204.1012658227848</v>
      </c>
    </row>
    <row r="30" spans="1:14" ht="12.75">
      <c r="A30" s="164" t="s">
        <v>11</v>
      </c>
      <c r="B30" s="24">
        <v>0.009</v>
      </c>
      <c r="C30" s="24">
        <v>0.011</v>
      </c>
      <c r="D30" s="25">
        <f>B6*B30</f>
        <v>3.0149999999999997</v>
      </c>
      <c r="E30" s="25">
        <f>B7*C30</f>
        <v>62.458</v>
      </c>
      <c r="F30" s="25">
        <f t="shared" si="0"/>
        <v>65.473</v>
      </c>
      <c r="G30" s="162">
        <v>2.798</v>
      </c>
      <c r="H30" s="162">
        <v>61.17</v>
      </c>
      <c r="I30" s="26">
        <f t="shared" si="1"/>
        <v>63.968</v>
      </c>
      <c r="J30" s="27">
        <f t="shared" si="2"/>
        <v>0.9280265339966833</v>
      </c>
      <c r="K30" s="27">
        <f t="shared" si="2"/>
        <v>0.979378142111499</v>
      </c>
      <c r="L30" s="28">
        <f t="shared" si="2"/>
        <v>0.977013425381455</v>
      </c>
      <c r="M30" s="40">
        <v>12294.64</v>
      </c>
      <c r="N30" s="29">
        <f t="shared" si="3"/>
        <v>192.19984992496245</v>
      </c>
    </row>
    <row r="31" spans="1:14" ht="12.75">
      <c r="A31" s="164" t="s">
        <v>12</v>
      </c>
      <c r="B31" s="24">
        <v>0.004</v>
      </c>
      <c r="C31" s="24">
        <v>0.006</v>
      </c>
      <c r="D31" s="25">
        <f>B6*B31</f>
        <v>1.34</v>
      </c>
      <c r="E31" s="25">
        <f>B7*C31</f>
        <v>34.068</v>
      </c>
      <c r="F31" s="25">
        <f t="shared" si="0"/>
        <v>35.408</v>
      </c>
      <c r="G31" s="162">
        <v>1.467</v>
      </c>
      <c r="H31" s="162">
        <v>32.997</v>
      </c>
      <c r="I31" s="26">
        <f t="shared" si="1"/>
        <v>34.464</v>
      </c>
      <c r="J31" s="27">
        <f t="shared" si="2"/>
        <v>1.094776119402985</v>
      </c>
      <c r="K31" s="27">
        <f t="shared" si="2"/>
        <v>0.9685628742514971</v>
      </c>
      <c r="L31" s="28">
        <f t="shared" si="2"/>
        <v>0.9733393583370988</v>
      </c>
      <c r="M31" s="40">
        <v>12787.25</v>
      </c>
      <c r="N31" s="29">
        <f t="shared" si="3"/>
        <v>371.03209145775304</v>
      </c>
    </row>
    <row r="32" spans="1:14" ht="12.75">
      <c r="A32" s="164" t="s">
        <v>13</v>
      </c>
      <c r="B32" s="24">
        <v>1</v>
      </c>
      <c r="C32" s="24">
        <v>1</v>
      </c>
      <c r="D32" s="25">
        <f>B6*B32</f>
        <v>335</v>
      </c>
      <c r="E32" s="25">
        <f>B7*C32</f>
        <v>5678</v>
      </c>
      <c r="F32" s="25">
        <f t="shared" si="0"/>
        <v>6013</v>
      </c>
      <c r="G32" s="162">
        <v>334.1</v>
      </c>
      <c r="H32" s="162">
        <v>5483.9</v>
      </c>
      <c r="I32" s="26">
        <f t="shared" si="1"/>
        <v>5818</v>
      </c>
      <c r="J32" s="27">
        <f t="shared" si="2"/>
        <v>0.997313432835821</v>
      </c>
      <c r="K32" s="27">
        <f t="shared" si="2"/>
        <v>0.9658154279675941</v>
      </c>
      <c r="L32" s="28">
        <f t="shared" si="2"/>
        <v>0.9675702644270747</v>
      </c>
      <c r="M32" s="40">
        <v>34326.18</v>
      </c>
      <c r="N32" s="29">
        <f t="shared" si="3"/>
        <v>5.899996562392575</v>
      </c>
    </row>
    <row r="33" spans="1:14" ht="12.75">
      <c r="A33" s="164" t="s">
        <v>14</v>
      </c>
      <c r="B33" s="24">
        <v>0.025</v>
      </c>
      <c r="C33" s="24">
        <v>0.029</v>
      </c>
      <c r="D33" s="25">
        <f>B6*B33</f>
        <v>8.375</v>
      </c>
      <c r="E33" s="25">
        <f>B7*C33</f>
        <v>164.662</v>
      </c>
      <c r="F33" s="25">
        <f t="shared" si="0"/>
        <v>173.037</v>
      </c>
      <c r="G33" s="162">
        <v>7.245</v>
      </c>
      <c r="H33" s="162">
        <v>148.455</v>
      </c>
      <c r="I33" s="26">
        <f t="shared" si="1"/>
        <v>155.70000000000002</v>
      </c>
      <c r="J33" s="27">
        <f t="shared" si="2"/>
        <v>0.8650746268656716</v>
      </c>
      <c r="K33" s="27">
        <f t="shared" si="2"/>
        <v>0.9015741336799019</v>
      </c>
      <c r="L33" s="28">
        <f t="shared" si="2"/>
        <v>0.899807555609494</v>
      </c>
      <c r="M33" s="40">
        <v>5588.75</v>
      </c>
      <c r="N33" s="29">
        <f t="shared" si="3"/>
        <v>35.894348105330764</v>
      </c>
    </row>
    <row r="34" spans="1:14" ht="12.75">
      <c r="A34" s="164" t="s">
        <v>15</v>
      </c>
      <c r="B34" s="24">
        <v>0.03</v>
      </c>
      <c r="C34" s="24">
        <v>0.043</v>
      </c>
      <c r="D34" s="25">
        <f>B6*B34</f>
        <v>10.049999999999999</v>
      </c>
      <c r="E34" s="25">
        <f>B7*C34</f>
        <v>244.15399999999997</v>
      </c>
      <c r="F34" s="25">
        <f t="shared" si="0"/>
        <v>254.20399999999998</v>
      </c>
      <c r="G34" s="162">
        <v>11.704</v>
      </c>
      <c r="H34" s="162">
        <v>241.372</v>
      </c>
      <c r="I34" s="26">
        <f t="shared" si="1"/>
        <v>253.07600000000002</v>
      </c>
      <c r="J34" s="27">
        <f t="shared" si="2"/>
        <v>1.164577114427861</v>
      </c>
      <c r="K34" s="27">
        <f t="shared" si="2"/>
        <v>0.9886055522334266</v>
      </c>
      <c r="L34" s="28">
        <f t="shared" si="2"/>
        <v>0.9955626189989144</v>
      </c>
      <c r="M34" s="40">
        <v>14165.26</v>
      </c>
      <c r="N34" s="29">
        <f t="shared" si="3"/>
        <v>55.97235613017433</v>
      </c>
    </row>
    <row r="35" spans="1:14" ht="12.75">
      <c r="A35" s="164" t="s">
        <v>16</v>
      </c>
      <c r="B35" s="24">
        <v>0.008</v>
      </c>
      <c r="C35" s="24">
        <v>0.012</v>
      </c>
      <c r="D35" s="25">
        <f>B6*B35</f>
        <v>2.68</v>
      </c>
      <c r="E35" s="25">
        <f>B7*C35</f>
        <v>68.136</v>
      </c>
      <c r="F35" s="25">
        <f t="shared" si="0"/>
        <v>70.816</v>
      </c>
      <c r="G35" s="162">
        <v>2.828</v>
      </c>
      <c r="H35" s="162">
        <v>57.632</v>
      </c>
      <c r="I35" s="26">
        <f t="shared" si="1"/>
        <v>60.46</v>
      </c>
      <c r="J35" s="27">
        <f t="shared" si="2"/>
        <v>1.0552238805970149</v>
      </c>
      <c r="K35" s="27">
        <f t="shared" si="2"/>
        <v>0.8458377362921217</v>
      </c>
      <c r="L35" s="28">
        <f t="shared" si="2"/>
        <v>0.8537618617261635</v>
      </c>
      <c r="M35" s="40">
        <v>2538.47</v>
      </c>
      <c r="N35" s="29">
        <f t="shared" si="3"/>
        <v>41.9859411180946</v>
      </c>
    </row>
    <row r="36" spans="1:14" ht="12.75">
      <c r="A36" s="164" t="s">
        <v>17</v>
      </c>
      <c r="B36" s="24">
        <v>0.025</v>
      </c>
      <c r="C36" s="24">
        <v>0.03</v>
      </c>
      <c r="D36" s="25">
        <f>B6*B36</f>
        <v>8.375</v>
      </c>
      <c r="E36" s="25">
        <f>B7*C36</f>
        <v>170.34</v>
      </c>
      <c r="F36" s="25">
        <f t="shared" si="0"/>
        <v>178.715</v>
      </c>
      <c r="G36" s="162">
        <v>8.542</v>
      </c>
      <c r="H36" s="162">
        <v>168.695</v>
      </c>
      <c r="I36" s="26">
        <f t="shared" si="1"/>
        <v>177.237</v>
      </c>
      <c r="J36" s="27">
        <f t="shared" si="2"/>
        <v>1.0199402985074626</v>
      </c>
      <c r="K36" s="27">
        <f t="shared" si="2"/>
        <v>0.990342843724316</v>
      </c>
      <c r="L36" s="28">
        <f t="shared" si="2"/>
        <v>0.9917298492012422</v>
      </c>
      <c r="M36" s="40">
        <v>14584.64</v>
      </c>
      <c r="N36" s="29">
        <f t="shared" si="3"/>
        <v>82.28891258597245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4.0200000000000005</v>
      </c>
      <c r="E37" s="25">
        <f>B7*C37</f>
        <v>113.56</v>
      </c>
      <c r="F37" s="25">
        <f t="shared" si="0"/>
        <v>117.58</v>
      </c>
      <c r="G37" s="162">
        <v>3.563</v>
      </c>
      <c r="H37" s="162">
        <v>105.377</v>
      </c>
      <c r="I37" s="26">
        <f t="shared" si="1"/>
        <v>108.94</v>
      </c>
      <c r="J37" s="27">
        <f t="shared" si="2"/>
        <v>0.8863184079601989</v>
      </c>
      <c r="K37" s="27">
        <f t="shared" si="2"/>
        <v>0.9279411764705882</v>
      </c>
      <c r="L37" s="28">
        <f t="shared" si="2"/>
        <v>0.9265181153257357</v>
      </c>
      <c r="M37" s="163">
        <v>11930.06</v>
      </c>
      <c r="N37" s="29">
        <f t="shared" si="3"/>
        <v>109.51037268221039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3.0149999999999997</v>
      </c>
      <c r="E38" s="25">
        <f>B7*C38</f>
        <v>62.458</v>
      </c>
      <c r="F38" s="25">
        <f t="shared" si="0"/>
        <v>65.473</v>
      </c>
      <c r="G38" s="162">
        <v>3.212</v>
      </c>
      <c r="H38" s="162">
        <v>60.338</v>
      </c>
      <c r="I38" s="26">
        <f t="shared" si="1"/>
        <v>63.550000000000004</v>
      </c>
      <c r="J38" s="27">
        <f t="shared" si="2"/>
        <v>1.0653399668325043</v>
      </c>
      <c r="K38" s="27">
        <f t="shared" si="2"/>
        <v>0.9660571904319704</v>
      </c>
      <c r="L38" s="28">
        <f t="shared" si="2"/>
        <v>0.9706291142913873</v>
      </c>
      <c r="M38" s="163">
        <v>9323.26</v>
      </c>
      <c r="N38" s="29">
        <f t="shared" si="3"/>
        <v>146.707474429583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31.825</v>
      </c>
      <c r="E39" s="25">
        <f>B7*C39</f>
        <v>567.8000000000001</v>
      </c>
      <c r="F39" s="25">
        <f t="shared" si="0"/>
        <v>599.6250000000001</v>
      </c>
      <c r="G39" s="162">
        <v>34.011</v>
      </c>
      <c r="H39" s="162">
        <v>604.189</v>
      </c>
      <c r="I39" s="26">
        <f t="shared" si="1"/>
        <v>638.1999999999999</v>
      </c>
      <c r="J39" s="27">
        <f t="shared" si="2"/>
        <v>1.068688138256088</v>
      </c>
      <c r="K39" s="27">
        <f t="shared" si="2"/>
        <v>1.0640877069390628</v>
      </c>
      <c r="L39" s="28">
        <f t="shared" si="2"/>
        <v>1.0643318740879713</v>
      </c>
      <c r="M39" s="163">
        <v>47581.85</v>
      </c>
      <c r="N39" s="29">
        <f t="shared" si="3"/>
        <v>74.55633030397995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33.5</v>
      </c>
      <c r="E40" s="25">
        <f>B7*C40</f>
        <v>567.8000000000001</v>
      </c>
      <c r="F40" s="25">
        <f t="shared" si="0"/>
        <v>601.3000000000001</v>
      </c>
      <c r="G40" s="162">
        <v>35.1</v>
      </c>
      <c r="H40" s="162">
        <v>571.7</v>
      </c>
      <c r="I40" s="26">
        <f t="shared" si="1"/>
        <v>606.8000000000001</v>
      </c>
      <c r="J40" s="27">
        <f t="shared" si="2"/>
        <v>1.0477611940298508</v>
      </c>
      <c r="K40" s="27">
        <f t="shared" si="2"/>
        <v>1.0068686157097568</v>
      </c>
      <c r="L40" s="28">
        <f t="shared" si="2"/>
        <v>1.0091468484949278</v>
      </c>
      <c r="M40" s="163">
        <v>20087.86</v>
      </c>
      <c r="N40" s="29">
        <f t="shared" si="3"/>
        <v>33.10458141067897</v>
      </c>
    </row>
    <row r="41" spans="1:14" ht="12.75">
      <c r="A41" s="164" t="s">
        <v>22</v>
      </c>
      <c r="B41" s="63">
        <v>0.12</v>
      </c>
      <c r="C41" s="63">
        <v>0.14</v>
      </c>
      <c r="D41" s="25">
        <f>B6*B41</f>
        <v>40.199999999999996</v>
      </c>
      <c r="E41" s="25">
        <f>B7*C41</f>
        <v>794.9200000000001</v>
      </c>
      <c r="F41" s="25">
        <f t="shared" si="0"/>
        <v>835.1200000000001</v>
      </c>
      <c r="G41" s="162">
        <v>28.334</v>
      </c>
      <c r="H41" s="162">
        <v>605.201</v>
      </c>
      <c r="I41" s="26">
        <f t="shared" si="1"/>
        <v>633.535</v>
      </c>
      <c r="J41" s="27">
        <f t="shared" si="2"/>
        <v>0.7048258706467663</v>
      </c>
      <c r="K41" s="27">
        <f t="shared" si="2"/>
        <v>0.7613357318975494</v>
      </c>
      <c r="L41" s="28">
        <f t="shared" si="2"/>
        <v>0.7586155283073089</v>
      </c>
      <c r="M41" s="40">
        <v>43770.54</v>
      </c>
      <c r="N41" s="29">
        <f t="shared" si="3"/>
        <v>69.08937943444325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60.3</v>
      </c>
      <c r="E42" s="25">
        <f>B7*C42</f>
        <v>1249.16</v>
      </c>
      <c r="F42" s="25">
        <f t="shared" si="0"/>
        <v>1309.46</v>
      </c>
      <c r="G42" s="162">
        <v>57.001</v>
      </c>
      <c r="H42" s="162">
        <v>1201.822</v>
      </c>
      <c r="I42" s="26">
        <f t="shared" si="1"/>
        <v>1258.8229999999999</v>
      </c>
      <c r="J42" s="27">
        <f t="shared" si="2"/>
        <v>0.9452902155887231</v>
      </c>
      <c r="K42" s="27">
        <f t="shared" si="2"/>
        <v>0.9621041339780331</v>
      </c>
      <c r="L42" s="28">
        <f t="shared" si="2"/>
        <v>0.9613298611641439</v>
      </c>
      <c r="M42" s="163">
        <v>108608.77</v>
      </c>
      <c r="N42" s="29">
        <f t="shared" si="3"/>
        <v>86.27803114496638</v>
      </c>
    </row>
    <row r="43" spans="1:14" ht="12.75">
      <c r="A43" s="164" t="s">
        <v>24</v>
      </c>
      <c r="B43" s="24">
        <v>0.04</v>
      </c>
      <c r="C43" s="24">
        <v>0.05</v>
      </c>
      <c r="D43" s="25">
        <f>B6*B43</f>
        <v>13.4</v>
      </c>
      <c r="E43" s="25">
        <f>B7*C43</f>
        <v>283.90000000000003</v>
      </c>
      <c r="F43" s="25">
        <f t="shared" si="0"/>
        <v>297.3</v>
      </c>
      <c r="G43" s="39">
        <v>14.04</v>
      </c>
      <c r="H43" s="39">
        <v>283.41</v>
      </c>
      <c r="I43" s="26">
        <f t="shared" si="1"/>
        <v>297.45000000000005</v>
      </c>
      <c r="J43" s="27">
        <f t="shared" si="2"/>
        <v>1.0477611940298506</v>
      </c>
      <c r="K43" s="27">
        <f t="shared" si="2"/>
        <v>0.9982740401549841</v>
      </c>
      <c r="L43" s="28">
        <f t="shared" si="2"/>
        <v>1.0005045408678104</v>
      </c>
      <c r="M43" s="40">
        <v>19020.32</v>
      </c>
      <c r="N43" s="29">
        <f t="shared" si="3"/>
        <v>63.94459573037484</v>
      </c>
    </row>
    <row r="44" spans="1:14" ht="12.75">
      <c r="A44" s="165" t="s">
        <v>25</v>
      </c>
      <c r="B44" s="64">
        <v>0.06</v>
      </c>
      <c r="C44" s="64">
        <v>0.08</v>
      </c>
      <c r="D44" s="25">
        <f>B6*B44</f>
        <v>20.099999999999998</v>
      </c>
      <c r="E44" s="25">
        <f>B7*C44</f>
        <v>454.24</v>
      </c>
      <c r="F44" s="25">
        <f>D44+E44</f>
        <v>474.34000000000003</v>
      </c>
      <c r="G44" s="39">
        <v>21.269</v>
      </c>
      <c r="H44" s="39">
        <v>467.331</v>
      </c>
      <c r="I44" s="26">
        <f>G44+H44</f>
        <v>488.6</v>
      </c>
      <c r="J44" s="27">
        <f t="shared" si="2"/>
        <v>1.0581592039800995</v>
      </c>
      <c r="K44" s="27">
        <f t="shared" si="2"/>
        <v>1.0288195667488553</v>
      </c>
      <c r="L44" s="28">
        <f t="shared" si="2"/>
        <v>1.030062824134587</v>
      </c>
      <c r="M44" s="40">
        <v>38206.42</v>
      </c>
      <c r="N44" s="29">
        <f>IF(I44&gt;0,M44/I44,0)</f>
        <v>78.19570200573065</v>
      </c>
    </row>
    <row r="45" spans="1:14" s="20" customFormat="1" ht="12.75">
      <c r="A45" s="44" t="s">
        <v>54</v>
      </c>
      <c r="B45" s="45"/>
      <c r="C45" s="45"/>
      <c r="D45" s="46">
        <f>SUM(D22:D44)</f>
        <v>765.81</v>
      </c>
      <c r="E45" s="46">
        <f>SUM(E22:E44)</f>
        <v>14280.17</v>
      </c>
      <c r="F45" s="46">
        <f>D45+E45</f>
        <v>15045.98</v>
      </c>
      <c r="G45" s="56">
        <f>SUM(G22:G44)</f>
        <v>758.0309999999998</v>
      </c>
      <c r="H45" s="56">
        <f>SUM(H22:H44)</f>
        <v>13826.464999999998</v>
      </c>
      <c r="I45" s="47">
        <f>G45+H45</f>
        <v>14584.495999999997</v>
      </c>
      <c r="J45" s="59">
        <f>IF(G45&gt;0,G45/D45,0)</f>
        <v>0.9898421279429622</v>
      </c>
      <c r="K45" s="59">
        <f>IF(E45&gt;0,H45/E45,0)</f>
        <v>0.9682283194107631</v>
      </c>
      <c r="L45" s="59">
        <f>IF(F45&gt;0,I45/F45,0)</f>
        <v>0.9693284186207876</v>
      </c>
      <c r="M45" s="57">
        <f>SUM(SUM(M22:M44))</f>
        <v>917946.8800000001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30.15</v>
      </c>
      <c r="E47" s="35">
        <f t="shared" si="4"/>
        <v>590.5120000000001</v>
      </c>
      <c r="F47" s="35">
        <f t="shared" si="4"/>
        <v>620.662</v>
      </c>
      <c r="G47" s="35">
        <f t="shared" si="4"/>
        <v>29.823999999999998</v>
      </c>
      <c r="H47" s="35">
        <f t="shared" si="4"/>
        <v>618.817</v>
      </c>
      <c r="I47" s="35">
        <f t="shared" si="4"/>
        <v>648.641</v>
      </c>
      <c r="J47" s="61">
        <f>IF(G47=0,0,G47/D47)</f>
        <v>0.9891873963515755</v>
      </c>
      <c r="K47" s="61">
        <f>IF(H47=0,0,H47/E47)</f>
        <v>1.0479329801934592</v>
      </c>
      <c r="L47" s="61">
        <f>IF(I47&gt;0,I47/F47,0)</f>
        <v>1.0450792863104232</v>
      </c>
      <c r="M47" s="58">
        <f>SUM(M22:M24)</f>
        <v>187393.88</v>
      </c>
      <c r="N47" s="36">
        <f>IF(M47=0,0,M47/I47)</f>
        <v>288.9023049730128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  <mergeCell ref="M20:M21"/>
    <mergeCell ref="E2:G2"/>
    <mergeCell ref="A15:B15"/>
    <mergeCell ref="L15:M15"/>
    <mergeCell ref="C8:C10"/>
    <mergeCell ref="D8:F10"/>
    <mergeCell ref="A11:B11"/>
    <mergeCell ref="L13:N13"/>
    <mergeCell ref="L14:M14"/>
  </mergeCells>
  <printOptions horizontalCentered="1"/>
  <pageMargins left="0.31496062992125984" right="0.3937007874015748" top="1.0236220472440944" bottom="0.31496062992125984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M44" sqref="M44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76" t="s">
        <v>81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75</v>
      </c>
      <c r="J1" s="1"/>
      <c r="K1" s="1"/>
      <c r="L1" s="1"/>
      <c r="M1" s="1"/>
      <c r="N1" s="1"/>
    </row>
    <row r="2" spans="1:7" ht="24">
      <c r="A2" s="3" t="s">
        <v>26</v>
      </c>
      <c r="B2" s="157" t="s">
        <v>100</v>
      </c>
      <c r="E2" s="169" t="s">
        <v>55</v>
      </c>
      <c r="F2" s="169"/>
      <c r="G2" s="169"/>
    </row>
    <row r="3" spans="1:2" ht="25.5">
      <c r="A3" s="3" t="s">
        <v>0</v>
      </c>
      <c r="B3" s="38" t="s">
        <v>101</v>
      </c>
    </row>
    <row r="4" spans="1:2" ht="12.75">
      <c r="A4" s="4" t="s">
        <v>30</v>
      </c>
      <c r="B4" s="38">
        <v>40</v>
      </c>
    </row>
    <row r="5" spans="1:2" ht="12.75">
      <c r="A5" s="5" t="s">
        <v>28</v>
      </c>
      <c r="B5" s="140">
        <f>B6+B7</f>
        <v>4910</v>
      </c>
    </row>
    <row r="6" spans="1:2" ht="12.75">
      <c r="A6" s="6" t="s">
        <v>27</v>
      </c>
      <c r="B6" s="146">
        <v>302</v>
      </c>
    </row>
    <row r="7" spans="1:2" ht="13.5" thickBot="1">
      <c r="A7" s="7" t="s">
        <v>29</v>
      </c>
      <c r="B7" s="147">
        <v>4608</v>
      </c>
    </row>
    <row r="8" spans="1:6" ht="12.75">
      <c r="A8" s="8" t="s">
        <v>31</v>
      </c>
      <c r="B8" s="132">
        <v>733814.75</v>
      </c>
      <c r="C8" s="170"/>
      <c r="D8" s="174"/>
      <c r="E8" s="169"/>
      <c r="F8" s="169"/>
    </row>
    <row r="9" spans="1:6" ht="12.75">
      <c r="A9" s="9" t="s">
        <v>32</v>
      </c>
      <c r="B9" s="133">
        <f>M45</f>
        <v>728630.8099999999</v>
      </c>
      <c r="C9" s="170"/>
      <c r="D9" s="174"/>
      <c r="E9" s="169"/>
      <c r="F9" s="169"/>
    </row>
    <row r="10" spans="1:6" ht="13.5" thickBot="1">
      <c r="A10" s="11" t="s">
        <v>33</v>
      </c>
      <c r="B10" s="134">
        <f>B8-B9</f>
        <v>5183.9400000000605</v>
      </c>
      <c r="C10" s="170"/>
      <c r="D10" s="174"/>
      <c r="E10" s="169"/>
      <c r="F10" s="169"/>
    </row>
    <row r="11" spans="1:3" ht="12.75">
      <c r="A11" s="171" t="s">
        <v>40</v>
      </c>
      <c r="B11" s="171"/>
      <c r="C11" s="12"/>
    </row>
    <row r="12" spans="1:3" ht="12.75">
      <c r="A12" s="3" t="s">
        <v>34</v>
      </c>
      <c r="B12" s="13">
        <v>121.5</v>
      </c>
      <c r="C12" s="12"/>
    </row>
    <row r="13" spans="1:14" ht="12.75" customHeight="1">
      <c r="A13" s="3" t="s">
        <v>2</v>
      </c>
      <c r="B13" s="131">
        <f>IF(M45&gt;0,B8/B5,0)</f>
        <v>149.45310590631365</v>
      </c>
      <c r="C13" s="12"/>
      <c r="L13" s="179" t="s">
        <v>49</v>
      </c>
      <c r="M13" s="179"/>
      <c r="N13" s="179"/>
    </row>
    <row r="14" spans="1:14" ht="12.75">
      <c r="A14" s="14" t="s">
        <v>3</v>
      </c>
      <c r="B14" s="15">
        <f>B13/B12</f>
        <v>1.2300667152783016</v>
      </c>
      <c r="E14" s="42"/>
      <c r="L14" s="175" t="s">
        <v>50</v>
      </c>
      <c r="M14" s="175"/>
      <c r="N14" s="41">
        <v>2</v>
      </c>
    </row>
    <row r="15" spans="1:14" ht="12.75">
      <c r="A15" s="168" t="s">
        <v>41</v>
      </c>
      <c r="B15" s="168"/>
      <c r="C15" s="12"/>
      <c r="E15" s="43"/>
      <c r="L15" s="175" t="s">
        <v>53</v>
      </c>
      <c r="M15" s="175"/>
      <c r="N15" s="41">
        <v>1.25</v>
      </c>
    </row>
    <row r="16" spans="1:14" ht="12.75">
      <c r="A16" s="3" t="s">
        <v>42</v>
      </c>
      <c r="B16" s="16">
        <f>J45</f>
        <v>0.9787853505066832</v>
      </c>
      <c r="C16" s="12"/>
      <c r="L16" s="175" t="s">
        <v>52</v>
      </c>
      <c r="M16" s="175"/>
      <c r="N16" s="41">
        <v>2.63</v>
      </c>
    </row>
    <row r="17" spans="1:14" ht="13.5" thickBot="1">
      <c r="A17" s="3" t="s">
        <v>43</v>
      </c>
      <c r="B17" s="17">
        <f>K45</f>
        <v>0.9911660246852224</v>
      </c>
      <c r="C17" s="12"/>
      <c r="L17" s="175" t="s">
        <v>51</v>
      </c>
      <c r="M17" s="175"/>
      <c r="N17" s="41">
        <v>8.33</v>
      </c>
    </row>
    <row r="18" spans="1:3" ht="18.75" thickBot="1">
      <c r="A18" s="18" t="s">
        <v>44</v>
      </c>
      <c r="B18" s="19">
        <f>L45</f>
        <v>0.9904699640669179</v>
      </c>
      <c r="C18" s="12"/>
    </row>
    <row r="19" spans="1:14" ht="18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39" customHeight="1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4" ht="12.75">
      <c r="A22" s="164" t="s">
        <v>6</v>
      </c>
      <c r="B22" s="63">
        <v>0.05</v>
      </c>
      <c r="C22" s="63">
        <v>0.055</v>
      </c>
      <c r="D22" s="25">
        <f>B6*B22</f>
        <v>15.100000000000001</v>
      </c>
      <c r="E22" s="25">
        <f>B7*C22</f>
        <v>253.44</v>
      </c>
      <c r="F22" s="25">
        <f>D22+E22</f>
        <v>268.54</v>
      </c>
      <c r="G22" s="39">
        <v>13.77</v>
      </c>
      <c r="H22" s="39">
        <v>237.381</v>
      </c>
      <c r="I22" s="26">
        <f>G22+H22</f>
        <v>251.151</v>
      </c>
      <c r="J22" s="27">
        <f>IF(D22&gt;0,G22/D22,0)</f>
        <v>0.9119205298013244</v>
      </c>
      <c r="K22" s="27">
        <f>IF(E22&gt;0,H22/E22,0)</f>
        <v>0.9366358901515152</v>
      </c>
      <c r="L22" s="28">
        <f>IF(I22&gt;0,I22/F22,0)</f>
        <v>0.9352461458255753</v>
      </c>
      <c r="M22" s="40">
        <v>74600.23</v>
      </c>
      <c r="N22" s="29">
        <f>IF(I22&gt;0,M22/I22,0)</f>
        <v>297.0333783261862</v>
      </c>
    </row>
    <row r="23" spans="1:14" ht="12.75">
      <c r="A23" s="164" t="s">
        <v>7</v>
      </c>
      <c r="B23" s="63">
        <v>0.02</v>
      </c>
      <c r="C23" s="63">
        <v>0.024</v>
      </c>
      <c r="D23" s="25">
        <f>B6*B23</f>
        <v>6.04</v>
      </c>
      <c r="E23" s="25">
        <f>B7*C23</f>
        <v>110.592</v>
      </c>
      <c r="F23" s="25">
        <f aca="true" t="shared" si="0" ref="F23:F43">D23+E23</f>
        <v>116.632</v>
      </c>
      <c r="G23" s="39">
        <v>5.479</v>
      </c>
      <c r="H23" s="39">
        <v>113.099</v>
      </c>
      <c r="I23" s="26">
        <f aca="true" t="shared" si="1" ref="I23:I43">G23+H23</f>
        <v>118.578</v>
      </c>
      <c r="J23" s="27">
        <f aca="true" t="shared" si="2" ref="J23:L44">IF(D23&gt;0,G23/D23,0)</f>
        <v>0.9071192052980133</v>
      </c>
      <c r="K23" s="27">
        <f t="shared" si="2"/>
        <v>1.0226689091435186</v>
      </c>
      <c r="L23" s="28">
        <f t="shared" si="2"/>
        <v>1.0166849578160368</v>
      </c>
      <c r="M23" s="40">
        <v>26051.27</v>
      </c>
      <c r="N23" s="29">
        <f aca="true" t="shared" si="3" ref="N23:N43">IF(I23&gt;0,M23/I23,0)</f>
        <v>219.69733002749246</v>
      </c>
    </row>
    <row r="24" spans="1:14" ht="12.75">
      <c r="A24" s="164" t="s">
        <v>97</v>
      </c>
      <c r="B24" s="158">
        <v>0.02</v>
      </c>
      <c r="C24" s="63">
        <v>0.025</v>
      </c>
      <c r="D24" s="25">
        <f>B6*B24</f>
        <v>6.04</v>
      </c>
      <c r="E24" s="25">
        <f>B7*C24</f>
        <v>115.2</v>
      </c>
      <c r="F24" s="25">
        <f>D24+E24</f>
        <v>121.24000000000001</v>
      </c>
      <c r="G24" s="39">
        <v>6.434</v>
      </c>
      <c r="H24" s="39">
        <v>125.544</v>
      </c>
      <c r="I24" s="26">
        <f>G24+H24</f>
        <v>131.978</v>
      </c>
      <c r="J24" s="27">
        <f>IF(D24&gt;0,G24/D24,0)</f>
        <v>1.0652317880794702</v>
      </c>
      <c r="K24" s="27">
        <f>IF(E24&gt;0,H24/E24,0)</f>
        <v>1.0897916666666667</v>
      </c>
      <c r="L24" s="28">
        <f>IF(F24&gt;0,I24/F24,0)</f>
        <v>1.088568129330254</v>
      </c>
      <c r="M24" s="40">
        <v>39951.27</v>
      </c>
      <c r="N24" s="29">
        <f>IF(I24&gt;0,M24/I24,0)</f>
        <v>302.7115882950188</v>
      </c>
    </row>
    <row r="25" spans="1:14" ht="12.75">
      <c r="A25" s="164" t="s">
        <v>8</v>
      </c>
      <c r="B25" s="24">
        <v>0.032</v>
      </c>
      <c r="C25" s="24">
        <v>0.037</v>
      </c>
      <c r="D25" s="25">
        <f>B6*B25</f>
        <v>9.664</v>
      </c>
      <c r="E25" s="25">
        <f>B7*C25</f>
        <v>170.49599999999998</v>
      </c>
      <c r="F25" s="25">
        <f t="shared" si="0"/>
        <v>180.15999999999997</v>
      </c>
      <c r="G25" s="39">
        <v>6.954</v>
      </c>
      <c r="H25" s="39">
        <v>139.206</v>
      </c>
      <c r="I25" s="26">
        <f t="shared" si="1"/>
        <v>146.16</v>
      </c>
      <c r="J25" s="27">
        <f t="shared" si="2"/>
        <v>0.7195778145695364</v>
      </c>
      <c r="K25" s="27">
        <f t="shared" si="2"/>
        <v>0.8164766328828829</v>
      </c>
      <c r="L25" s="28">
        <f t="shared" si="2"/>
        <v>0.8112788632326822</v>
      </c>
      <c r="M25" s="40">
        <v>34788</v>
      </c>
      <c r="N25" s="29">
        <f t="shared" si="3"/>
        <v>238.01313628899837</v>
      </c>
    </row>
    <row r="26" spans="1:14" ht="12.75">
      <c r="A26" s="164" t="s">
        <v>35</v>
      </c>
      <c r="B26" s="24">
        <v>0.018</v>
      </c>
      <c r="C26" s="24">
        <v>0.021</v>
      </c>
      <c r="D26" s="25">
        <f>B6*B26</f>
        <v>5.436</v>
      </c>
      <c r="E26" s="25">
        <f>B7*C26</f>
        <v>96.768</v>
      </c>
      <c r="F26" s="25">
        <f t="shared" si="0"/>
        <v>102.20400000000001</v>
      </c>
      <c r="G26" s="39">
        <v>5.23</v>
      </c>
      <c r="H26" s="39">
        <v>94.561</v>
      </c>
      <c r="I26" s="26">
        <f t="shared" si="1"/>
        <v>99.79100000000001</v>
      </c>
      <c r="J26" s="27">
        <f t="shared" si="2"/>
        <v>0.9621044885945549</v>
      </c>
      <c r="K26" s="27">
        <f t="shared" si="2"/>
        <v>0.9771928736772487</v>
      </c>
      <c r="L26" s="28">
        <f t="shared" si="2"/>
        <v>0.9763903565418184</v>
      </c>
      <c r="M26" s="40">
        <v>37920.58</v>
      </c>
      <c r="N26" s="29">
        <f t="shared" si="3"/>
        <v>380</v>
      </c>
    </row>
    <row r="27" spans="1:14" ht="12.75">
      <c r="A27" s="164" t="s">
        <v>36</v>
      </c>
      <c r="B27" s="24">
        <v>0.009</v>
      </c>
      <c r="C27" s="24">
        <v>0.011</v>
      </c>
      <c r="D27" s="25">
        <f>B6*B27</f>
        <v>2.718</v>
      </c>
      <c r="E27" s="25">
        <f>B7*C27</f>
        <v>50.687999999999995</v>
      </c>
      <c r="F27" s="25">
        <f t="shared" si="0"/>
        <v>53.40599999999999</v>
      </c>
      <c r="G27" s="39">
        <v>2.536</v>
      </c>
      <c r="H27" s="39">
        <v>50.64</v>
      </c>
      <c r="I27" s="26">
        <f t="shared" si="1"/>
        <v>53.176</v>
      </c>
      <c r="J27" s="27">
        <f t="shared" si="2"/>
        <v>0.9330389992641649</v>
      </c>
      <c r="K27" s="27">
        <f t="shared" si="2"/>
        <v>0.9990530303030304</v>
      </c>
      <c r="L27" s="28">
        <f t="shared" si="2"/>
        <v>0.9956933677863913</v>
      </c>
      <c r="M27" s="40">
        <v>7955.11</v>
      </c>
      <c r="N27" s="29">
        <f t="shared" si="3"/>
        <v>149.59963141266735</v>
      </c>
    </row>
    <row r="28" spans="1:14" ht="12.75">
      <c r="A28" s="165" t="s">
        <v>9</v>
      </c>
      <c r="B28" s="24">
        <v>0.39</v>
      </c>
      <c r="C28" s="24">
        <v>0.45</v>
      </c>
      <c r="D28" s="25">
        <f>B6*B28</f>
        <v>117.78</v>
      </c>
      <c r="E28" s="25">
        <f>B7*C28</f>
        <v>2073.6</v>
      </c>
      <c r="F28" s="25">
        <f t="shared" si="0"/>
        <v>2191.38</v>
      </c>
      <c r="G28" s="39">
        <v>115.87</v>
      </c>
      <c r="H28" s="39">
        <v>2123.06</v>
      </c>
      <c r="I28" s="26">
        <f t="shared" si="1"/>
        <v>2238.93</v>
      </c>
      <c r="J28" s="27">
        <f t="shared" si="2"/>
        <v>0.9837833248429275</v>
      </c>
      <c r="K28" s="27">
        <f t="shared" si="2"/>
        <v>1.023852237654321</v>
      </c>
      <c r="L28" s="28">
        <f t="shared" si="2"/>
        <v>1.0216986556416503</v>
      </c>
      <c r="M28" s="40">
        <v>161825.14</v>
      </c>
      <c r="N28" s="29">
        <f t="shared" si="3"/>
        <v>72.27789167146808</v>
      </c>
    </row>
    <row r="29" spans="1:14" ht="12.75">
      <c r="A29" s="164" t="s">
        <v>10</v>
      </c>
      <c r="B29" s="24">
        <v>0.03</v>
      </c>
      <c r="C29" s="24">
        <v>0.04</v>
      </c>
      <c r="D29" s="25">
        <f>B6*B29</f>
        <v>9.06</v>
      </c>
      <c r="E29" s="25">
        <f>B7*C29</f>
        <v>184.32</v>
      </c>
      <c r="F29" s="25">
        <f t="shared" si="0"/>
        <v>193.38</v>
      </c>
      <c r="G29" s="39">
        <v>8.746</v>
      </c>
      <c r="H29" s="39">
        <v>166.254</v>
      </c>
      <c r="I29" s="26">
        <f t="shared" si="1"/>
        <v>175</v>
      </c>
      <c r="J29" s="27">
        <f t="shared" si="2"/>
        <v>0.9653421633554083</v>
      </c>
      <c r="K29" s="27">
        <f t="shared" si="2"/>
        <v>0.9019856770833333</v>
      </c>
      <c r="L29" s="28">
        <f t="shared" si="2"/>
        <v>0.9049539766263316</v>
      </c>
      <c r="M29" s="40">
        <v>35910</v>
      </c>
      <c r="N29" s="29">
        <f t="shared" si="3"/>
        <v>205.2</v>
      </c>
    </row>
    <row r="30" spans="1:14" ht="12.75">
      <c r="A30" s="164" t="s">
        <v>11</v>
      </c>
      <c r="B30" s="24">
        <v>0.009</v>
      </c>
      <c r="C30" s="24">
        <v>0.011</v>
      </c>
      <c r="D30" s="25">
        <f>B6*B30</f>
        <v>2.718</v>
      </c>
      <c r="E30" s="25">
        <f>B7*C30</f>
        <v>50.687999999999995</v>
      </c>
      <c r="F30" s="25">
        <f t="shared" si="0"/>
        <v>53.40599999999999</v>
      </c>
      <c r="G30" s="39">
        <v>2.697</v>
      </c>
      <c r="H30" s="39">
        <v>54.277</v>
      </c>
      <c r="I30" s="26">
        <f t="shared" si="1"/>
        <v>56.974000000000004</v>
      </c>
      <c r="J30" s="27">
        <f t="shared" si="2"/>
        <v>0.9922737306843268</v>
      </c>
      <c r="K30" s="27">
        <f t="shared" si="2"/>
        <v>1.0708057133838385</v>
      </c>
      <c r="L30" s="28">
        <f t="shared" si="2"/>
        <v>1.0668089727745949</v>
      </c>
      <c r="M30" s="40">
        <v>10950.41</v>
      </c>
      <c r="N30" s="29">
        <f t="shared" si="3"/>
        <v>192.20012637343348</v>
      </c>
    </row>
    <row r="31" spans="1:14" ht="12.75">
      <c r="A31" s="164" t="s">
        <v>12</v>
      </c>
      <c r="B31" s="24">
        <v>0.004</v>
      </c>
      <c r="C31" s="24">
        <v>0.006</v>
      </c>
      <c r="D31" s="25">
        <f>B6*B31</f>
        <v>1.208</v>
      </c>
      <c r="E31" s="25">
        <f>B7*C31</f>
        <v>27.648</v>
      </c>
      <c r="F31" s="25">
        <f t="shared" si="0"/>
        <v>28.855999999999998</v>
      </c>
      <c r="G31" s="39">
        <v>1.032</v>
      </c>
      <c r="H31" s="39">
        <v>20.114</v>
      </c>
      <c r="I31" s="26">
        <f t="shared" si="1"/>
        <v>21.146</v>
      </c>
      <c r="J31" s="27">
        <f t="shared" si="2"/>
        <v>0.8543046357615894</v>
      </c>
      <c r="K31" s="27">
        <f t="shared" si="2"/>
        <v>0.7275028935185186</v>
      </c>
      <c r="L31" s="28">
        <f t="shared" si="2"/>
        <v>0.732811200443582</v>
      </c>
      <c r="M31" s="40">
        <v>7845.82</v>
      </c>
      <c r="N31" s="29">
        <f t="shared" si="3"/>
        <v>371.0309278350515</v>
      </c>
    </row>
    <row r="32" spans="1:14" ht="12.75">
      <c r="A32" s="164" t="s">
        <v>13</v>
      </c>
      <c r="B32" s="24">
        <v>1</v>
      </c>
      <c r="C32" s="24">
        <v>1</v>
      </c>
      <c r="D32" s="25">
        <f>B6*B32</f>
        <v>302</v>
      </c>
      <c r="E32" s="25">
        <f>B7*C32</f>
        <v>4608</v>
      </c>
      <c r="F32" s="25">
        <f t="shared" si="0"/>
        <v>4910</v>
      </c>
      <c r="G32" s="39">
        <v>318.1</v>
      </c>
      <c r="H32" s="39">
        <v>4780.9</v>
      </c>
      <c r="I32" s="26">
        <f t="shared" si="1"/>
        <v>5099</v>
      </c>
      <c r="J32" s="27">
        <f t="shared" si="2"/>
        <v>1.0533112582781459</v>
      </c>
      <c r="K32" s="27">
        <f t="shared" si="2"/>
        <v>1.0375217013888889</v>
      </c>
      <c r="L32" s="28">
        <f t="shared" si="2"/>
        <v>1.0384928716904276</v>
      </c>
      <c r="M32" s="40">
        <v>30084.1</v>
      </c>
      <c r="N32" s="29">
        <f t="shared" si="3"/>
        <v>5.8999999999999995</v>
      </c>
    </row>
    <row r="33" spans="1:14" ht="12.75">
      <c r="A33" s="164" t="s">
        <v>14</v>
      </c>
      <c r="B33" s="24">
        <v>0.025</v>
      </c>
      <c r="C33" s="24">
        <v>0.029</v>
      </c>
      <c r="D33" s="25">
        <f>B6*B33</f>
        <v>7.550000000000001</v>
      </c>
      <c r="E33" s="25">
        <f>B7*C33</f>
        <v>133.632</v>
      </c>
      <c r="F33" s="25">
        <f t="shared" si="0"/>
        <v>141.18200000000002</v>
      </c>
      <c r="G33" s="39">
        <v>6.839</v>
      </c>
      <c r="H33" s="39">
        <v>129.241</v>
      </c>
      <c r="I33" s="26">
        <f t="shared" si="1"/>
        <v>136.08</v>
      </c>
      <c r="J33" s="27">
        <f t="shared" si="2"/>
        <v>0.9058278145695364</v>
      </c>
      <c r="K33" s="27">
        <f t="shared" si="2"/>
        <v>0.9671411039272031</v>
      </c>
      <c r="L33" s="28">
        <f t="shared" si="2"/>
        <v>0.9638622487285914</v>
      </c>
      <c r="M33" s="40">
        <v>4957.06</v>
      </c>
      <c r="N33" s="29">
        <f t="shared" si="3"/>
        <v>36.427542621987065</v>
      </c>
    </row>
    <row r="34" spans="1:14" ht="12.75">
      <c r="A34" s="164" t="s">
        <v>15</v>
      </c>
      <c r="B34" s="24">
        <v>0.03</v>
      </c>
      <c r="C34" s="24">
        <v>0.043</v>
      </c>
      <c r="D34" s="25">
        <f>B6*B34</f>
        <v>9.06</v>
      </c>
      <c r="E34" s="25">
        <f>B7*C34</f>
        <v>198.14399999999998</v>
      </c>
      <c r="F34" s="25">
        <f t="shared" si="0"/>
        <v>207.20399999999998</v>
      </c>
      <c r="G34" s="39">
        <v>9.403</v>
      </c>
      <c r="H34" s="39">
        <v>188.329</v>
      </c>
      <c r="I34" s="26">
        <f t="shared" si="1"/>
        <v>197.732</v>
      </c>
      <c r="J34" s="27">
        <f t="shared" si="2"/>
        <v>1.0378587196467992</v>
      </c>
      <c r="K34" s="27">
        <f t="shared" si="2"/>
        <v>0.9504653181524549</v>
      </c>
      <c r="L34" s="28">
        <f t="shared" si="2"/>
        <v>0.954286596783846</v>
      </c>
      <c r="M34" s="40">
        <v>11871.6</v>
      </c>
      <c r="N34" s="29">
        <f t="shared" si="3"/>
        <v>60.038840450711064</v>
      </c>
    </row>
    <row r="35" spans="1:14" ht="12.75">
      <c r="A35" s="164" t="s">
        <v>16</v>
      </c>
      <c r="B35" s="24">
        <v>0.008</v>
      </c>
      <c r="C35" s="24">
        <v>0.012</v>
      </c>
      <c r="D35" s="25">
        <f>B6*B35</f>
        <v>2.416</v>
      </c>
      <c r="E35" s="25">
        <f>B7*C35</f>
        <v>55.296</v>
      </c>
      <c r="F35" s="25">
        <f t="shared" si="0"/>
        <v>57.711999999999996</v>
      </c>
      <c r="G35" s="39">
        <v>2.235</v>
      </c>
      <c r="H35" s="39">
        <v>46.137</v>
      </c>
      <c r="I35" s="26">
        <f t="shared" si="1"/>
        <v>48.372</v>
      </c>
      <c r="J35" s="27">
        <f t="shared" si="2"/>
        <v>0.9250827814569537</v>
      </c>
      <c r="K35" s="27">
        <f t="shared" si="2"/>
        <v>0.8343641493055556</v>
      </c>
      <c r="L35" s="28">
        <f t="shared" si="2"/>
        <v>0.8381619074022734</v>
      </c>
      <c r="M35" s="40">
        <v>2036.49</v>
      </c>
      <c r="N35" s="29">
        <f t="shared" si="3"/>
        <v>42.10059538576036</v>
      </c>
    </row>
    <row r="36" spans="1:14" ht="12.75">
      <c r="A36" s="164" t="s">
        <v>17</v>
      </c>
      <c r="B36" s="24">
        <v>0.025</v>
      </c>
      <c r="C36" s="24">
        <v>0.03</v>
      </c>
      <c r="D36" s="25">
        <f>B6*B36</f>
        <v>7.550000000000001</v>
      </c>
      <c r="E36" s="25">
        <f>B7*C36</f>
        <v>138.24</v>
      </c>
      <c r="F36" s="25">
        <f t="shared" si="0"/>
        <v>145.79000000000002</v>
      </c>
      <c r="G36" s="39">
        <v>7.304</v>
      </c>
      <c r="H36" s="39">
        <v>137.799</v>
      </c>
      <c r="I36" s="26">
        <f t="shared" si="1"/>
        <v>145.103</v>
      </c>
      <c r="J36" s="27">
        <f t="shared" si="2"/>
        <v>0.9674172185430463</v>
      </c>
      <c r="K36" s="27">
        <f t="shared" si="2"/>
        <v>0.9968098958333333</v>
      </c>
      <c r="L36" s="28">
        <f t="shared" si="2"/>
        <v>0.9952877426435283</v>
      </c>
      <c r="M36" s="40">
        <v>11146.37</v>
      </c>
      <c r="N36" s="29">
        <f t="shared" si="3"/>
        <v>76.816950717766</v>
      </c>
    </row>
    <row r="37" spans="1:14" ht="12.75">
      <c r="A37" s="164" t="s">
        <v>18</v>
      </c>
      <c r="B37" s="24">
        <v>0.012</v>
      </c>
      <c r="C37" s="24">
        <v>0.02</v>
      </c>
      <c r="D37" s="25">
        <f>B6*B37</f>
        <v>3.624</v>
      </c>
      <c r="E37" s="25">
        <f>B7*C37</f>
        <v>92.16</v>
      </c>
      <c r="F37" s="25">
        <f t="shared" si="0"/>
        <v>95.78399999999999</v>
      </c>
      <c r="G37" s="39">
        <v>3.262</v>
      </c>
      <c r="H37" s="39">
        <v>92.802</v>
      </c>
      <c r="I37" s="26">
        <f t="shared" si="1"/>
        <v>96.06400000000001</v>
      </c>
      <c r="J37" s="27">
        <f t="shared" si="2"/>
        <v>0.9001103752759382</v>
      </c>
      <c r="K37" s="27">
        <f t="shared" si="2"/>
        <v>1.0069661458333334</v>
      </c>
      <c r="L37" s="28">
        <f t="shared" si="2"/>
        <v>1.0029232439655893</v>
      </c>
      <c r="M37" s="156">
        <v>11155.2</v>
      </c>
      <c r="N37" s="29">
        <f t="shared" si="3"/>
        <v>116.12258494337108</v>
      </c>
    </row>
    <row r="38" spans="1:14" ht="12.75">
      <c r="A38" s="164" t="s">
        <v>19</v>
      </c>
      <c r="B38" s="24">
        <v>0.009</v>
      </c>
      <c r="C38" s="24">
        <v>0.011</v>
      </c>
      <c r="D38" s="25">
        <f>B6*B38</f>
        <v>2.718</v>
      </c>
      <c r="E38" s="25">
        <f>B7*C38</f>
        <v>50.687999999999995</v>
      </c>
      <c r="F38" s="25">
        <f t="shared" si="0"/>
        <v>53.40599999999999</v>
      </c>
      <c r="G38" s="39">
        <v>2.473</v>
      </c>
      <c r="H38" s="39">
        <v>40.312</v>
      </c>
      <c r="I38" s="26">
        <f t="shared" si="1"/>
        <v>42.785</v>
      </c>
      <c r="J38" s="27">
        <f t="shared" si="2"/>
        <v>0.9098601913171449</v>
      </c>
      <c r="K38" s="27">
        <f t="shared" si="2"/>
        <v>0.7952967171717172</v>
      </c>
      <c r="L38" s="28">
        <f t="shared" si="2"/>
        <v>0.8011272141706925</v>
      </c>
      <c r="M38" s="40">
        <v>7553.55</v>
      </c>
      <c r="N38" s="29">
        <f t="shared" si="3"/>
        <v>176.54668692298705</v>
      </c>
    </row>
    <row r="39" spans="1:14" ht="12.75">
      <c r="A39" s="164" t="s">
        <v>20</v>
      </c>
      <c r="B39" s="24">
        <v>0.095</v>
      </c>
      <c r="C39" s="24">
        <v>0.1</v>
      </c>
      <c r="D39" s="25">
        <f>B6*B39</f>
        <v>28.69</v>
      </c>
      <c r="E39" s="25">
        <f>B7*C39</f>
        <v>460.8</v>
      </c>
      <c r="F39" s="25">
        <f t="shared" si="0"/>
        <v>489.49</v>
      </c>
      <c r="G39" s="39">
        <v>23.503</v>
      </c>
      <c r="H39" s="39">
        <v>411.117</v>
      </c>
      <c r="I39" s="26">
        <f t="shared" si="1"/>
        <v>434.62</v>
      </c>
      <c r="J39" s="27">
        <f t="shared" si="2"/>
        <v>0.819205298013245</v>
      </c>
      <c r="K39" s="27">
        <f t="shared" si="2"/>
        <v>0.8921809895833334</v>
      </c>
      <c r="L39" s="28">
        <f t="shared" si="2"/>
        <v>0.8879037365421153</v>
      </c>
      <c r="M39" s="40">
        <v>32489.43</v>
      </c>
      <c r="N39" s="29">
        <f t="shared" si="3"/>
        <v>74.7536468639271</v>
      </c>
    </row>
    <row r="40" spans="1:14" ht="12.75">
      <c r="A40" s="164" t="s">
        <v>21</v>
      </c>
      <c r="B40" s="24">
        <v>0.1</v>
      </c>
      <c r="C40" s="24">
        <v>0.1</v>
      </c>
      <c r="D40" s="25">
        <f>B6*B40</f>
        <v>30.200000000000003</v>
      </c>
      <c r="E40" s="25">
        <f>B7*C40</f>
        <v>460.8</v>
      </c>
      <c r="F40" s="25">
        <f t="shared" si="0"/>
        <v>491</v>
      </c>
      <c r="G40" s="39">
        <v>30.2</v>
      </c>
      <c r="H40" s="39">
        <v>462.2</v>
      </c>
      <c r="I40" s="26">
        <f t="shared" si="1"/>
        <v>492.4</v>
      </c>
      <c r="J40" s="27">
        <f t="shared" si="2"/>
        <v>0.9999999999999999</v>
      </c>
      <c r="K40" s="27">
        <f t="shared" si="2"/>
        <v>1.0030381944444444</v>
      </c>
      <c r="L40" s="28">
        <f t="shared" si="2"/>
        <v>1.0028513238289205</v>
      </c>
      <c r="M40" s="40">
        <v>15988.67</v>
      </c>
      <c r="N40" s="29">
        <f t="shared" si="3"/>
        <v>32.470897644191716</v>
      </c>
    </row>
    <row r="41" spans="1:14" ht="12.75">
      <c r="A41" s="164" t="s">
        <v>22</v>
      </c>
      <c r="B41" s="63">
        <v>0.12</v>
      </c>
      <c r="C41" s="63">
        <v>0.14</v>
      </c>
      <c r="D41" s="25">
        <f>B6*B41</f>
        <v>36.24</v>
      </c>
      <c r="E41" s="25">
        <f>B7*C41</f>
        <v>645.1200000000001</v>
      </c>
      <c r="F41" s="25">
        <f t="shared" si="0"/>
        <v>681.3600000000001</v>
      </c>
      <c r="G41" s="39">
        <v>25.218</v>
      </c>
      <c r="H41" s="39">
        <v>518.726</v>
      </c>
      <c r="I41" s="26">
        <f t="shared" si="1"/>
        <v>543.944</v>
      </c>
      <c r="J41" s="27">
        <f t="shared" si="2"/>
        <v>0.6958609271523178</v>
      </c>
      <c r="K41" s="27">
        <f t="shared" si="2"/>
        <v>0.8040767609126983</v>
      </c>
      <c r="L41" s="28">
        <f t="shared" si="2"/>
        <v>0.7983210050487258</v>
      </c>
      <c r="M41" s="40">
        <v>36840.73</v>
      </c>
      <c r="N41" s="29">
        <f t="shared" si="3"/>
        <v>67.72890223993647</v>
      </c>
    </row>
    <row r="42" spans="1:14" ht="12.75">
      <c r="A42" s="164" t="s">
        <v>23</v>
      </c>
      <c r="B42" s="24">
        <v>0.18</v>
      </c>
      <c r="C42" s="24">
        <v>0.22</v>
      </c>
      <c r="D42" s="25">
        <f>B6*B42</f>
        <v>54.36</v>
      </c>
      <c r="E42" s="25">
        <f>B7*C42</f>
        <v>1013.76</v>
      </c>
      <c r="F42" s="25">
        <f t="shared" si="0"/>
        <v>1068.12</v>
      </c>
      <c r="G42" s="39">
        <v>48.241</v>
      </c>
      <c r="H42" s="39">
        <v>955.733</v>
      </c>
      <c r="I42" s="26">
        <f t="shared" si="1"/>
        <v>1003.9739999999999</v>
      </c>
      <c r="J42" s="27">
        <f t="shared" si="2"/>
        <v>0.8874356144223694</v>
      </c>
      <c r="K42" s="27">
        <f t="shared" si="2"/>
        <v>0.9427606139520202</v>
      </c>
      <c r="L42" s="28">
        <f t="shared" si="2"/>
        <v>0.9399449500056174</v>
      </c>
      <c r="M42" s="40">
        <v>81157.49</v>
      </c>
      <c r="N42" s="29">
        <f t="shared" si="3"/>
        <v>80.83624675539407</v>
      </c>
    </row>
    <row r="43" spans="1:14" ht="12.75">
      <c r="A43" s="164" t="s">
        <v>24</v>
      </c>
      <c r="B43" s="24">
        <v>0.04</v>
      </c>
      <c r="C43" s="24">
        <v>0.05</v>
      </c>
      <c r="D43" s="25">
        <f>B6*B43</f>
        <v>12.08</v>
      </c>
      <c r="E43" s="25">
        <f>B7*C43</f>
        <v>230.4</v>
      </c>
      <c r="F43" s="25">
        <f t="shared" si="0"/>
        <v>242.48000000000002</v>
      </c>
      <c r="G43" s="39">
        <v>12.08</v>
      </c>
      <c r="H43" s="39">
        <v>233.53</v>
      </c>
      <c r="I43" s="26">
        <f t="shared" si="1"/>
        <v>245.61</v>
      </c>
      <c r="J43" s="27">
        <f t="shared" si="2"/>
        <v>1</v>
      </c>
      <c r="K43" s="27">
        <f t="shared" si="2"/>
        <v>1.0135850694444444</v>
      </c>
      <c r="L43" s="28">
        <f t="shared" si="2"/>
        <v>1.012908281095348</v>
      </c>
      <c r="M43" s="40">
        <v>16076.29</v>
      </c>
      <c r="N43" s="29">
        <f t="shared" si="3"/>
        <v>65.45454175318595</v>
      </c>
    </row>
    <row r="44" spans="1:14" ht="12.75">
      <c r="A44" s="165" t="s">
        <v>25</v>
      </c>
      <c r="B44" s="64">
        <v>0.06</v>
      </c>
      <c r="C44" s="64">
        <v>0.08</v>
      </c>
      <c r="D44" s="25">
        <f>B6*B44</f>
        <v>18.12</v>
      </c>
      <c r="E44" s="25">
        <f>B7*C44</f>
        <v>368.64</v>
      </c>
      <c r="F44" s="25">
        <f>D44+E44</f>
        <v>386.76</v>
      </c>
      <c r="G44" s="39">
        <v>18.12</v>
      </c>
      <c r="H44" s="39">
        <v>365.78</v>
      </c>
      <c r="I44" s="26">
        <f>G44+H44</f>
        <v>383.9</v>
      </c>
      <c r="J44" s="27">
        <f t="shared" si="2"/>
        <v>1</v>
      </c>
      <c r="K44" s="27">
        <f t="shared" si="2"/>
        <v>0.9922417534722222</v>
      </c>
      <c r="L44" s="28">
        <f t="shared" si="2"/>
        <v>0.9926052332195676</v>
      </c>
      <c r="M44" s="40">
        <v>29476</v>
      </c>
      <c r="N44" s="29">
        <f>IF(I44&gt;0,M44/I44,0)</f>
        <v>76.78041156551186</v>
      </c>
    </row>
    <row r="45" spans="1:14" s="20" customFormat="1" ht="12.75">
      <c r="A45" s="44" t="s">
        <v>54</v>
      </c>
      <c r="B45" s="45"/>
      <c r="C45" s="45"/>
      <c r="D45" s="46">
        <f>SUM(D22:D44)</f>
        <v>690.3720000000002</v>
      </c>
      <c r="E45" s="46">
        <f>SUM(E22:E44)</f>
        <v>11589.119999999999</v>
      </c>
      <c r="F45" s="46">
        <f>D45+E45</f>
        <v>12279.491999999998</v>
      </c>
      <c r="G45" s="56">
        <f>SUM(G22:G44)</f>
        <v>675.7260000000001</v>
      </c>
      <c r="H45" s="56">
        <f>SUM(H22:H44)</f>
        <v>11486.742000000004</v>
      </c>
      <c r="I45" s="47">
        <f>G45+H45</f>
        <v>12162.468000000004</v>
      </c>
      <c r="J45" s="59">
        <f>IF(G45&gt;0,G45/D45,0)</f>
        <v>0.9787853505066832</v>
      </c>
      <c r="K45" s="59">
        <f>IF(E45&gt;0,H45/E45,0)</f>
        <v>0.9911660246852224</v>
      </c>
      <c r="L45" s="59">
        <f>IF(F45&gt;0,I45/F45,0)</f>
        <v>0.9904699640669179</v>
      </c>
      <c r="M45" s="57">
        <f>SUM(SUM(M22:M44))</f>
        <v>728630.8099999999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27.18</v>
      </c>
      <c r="E47" s="35">
        <f t="shared" si="4"/>
        <v>479.23199999999997</v>
      </c>
      <c r="F47" s="35">
        <f t="shared" si="4"/>
        <v>506.41200000000003</v>
      </c>
      <c r="G47" s="35">
        <f t="shared" si="4"/>
        <v>25.683</v>
      </c>
      <c r="H47" s="35">
        <f t="shared" si="4"/>
        <v>476.024</v>
      </c>
      <c r="I47" s="35">
        <f t="shared" si="4"/>
        <v>501.70700000000005</v>
      </c>
      <c r="J47" s="61">
        <f>IF(G47=0,0,G47/D47)</f>
        <v>0.9449227373068433</v>
      </c>
      <c r="K47" s="61">
        <f>IF(H47=0,0,H47/E47)</f>
        <v>0.9933059561965812</v>
      </c>
      <c r="L47" s="61">
        <f>IF(I47&gt;0,I47/F47,0)</f>
        <v>0.9907091459128141</v>
      </c>
      <c r="M47" s="58">
        <f>SUM(M22:M24)</f>
        <v>140602.77</v>
      </c>
      <c r="N47" s="36">
        <f>IF(M47=0,0,M47/I47)</f>
        <v>280.24877069684095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  <mergeCell ref="M20:M21"/>
    <mergeCell ref="E2:G2"/>
    <mergeCell ref="A15:B15"/>
    <mergeCell ref="L15:M15"/>
    <mergeCell ref="C8:C10"/>
    <mergeCell ref="D8:F10"/>
    <mergeCell ref="A11:B11"/>
    <mergeCell ref="L13:N13"/>
    <mergeCell ref="L14:M14"/>
  </mergeCells>
  <printOptions horizontalCentered="1" verticalCentered="1"/>
  <pageMargins left="0.31496062992125984" right="0.31496062992125984" top="0.5905511811023623" bottom="0.1968503937007874" header="0.5118110236220472" footer="0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76" t="s">
        <v>80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157"/>
      <c r="E2" s="169" t="s">
        <v>55</v>
      </c>
      <c r="F2" s="169"/>
      <c r="G2" s="169"/>
    </row>
    <row r="3" spans="1:2" ht="12.75">
      <c r="A3" s="3" t="s">
        <v>0</v>
      </c>
      <c r="B3" s="38"/>
    </row>
    <row r="4" spans="1:2" ht="12.75">
      <c r="A4" s="4" t="s">
        <v>30</v>
      </c>
      <c r="B4" s="38"/>
    </row>
    <row r="5" spans="1:2" ht="12.75">
      <c r="A5" s="5" t="s">
        <v>28</v>
      </c>
      <c r="B5" s="140">
        <f>B6+B7</f>
        <v>0</v>
      </c>
    </row>
    <row r="6" spans="1:2" ht="12.75">
      <c r="A6" s="6" t="s">
        <v>27</v>
      </c>
      <c r="B6" s="146"/>
    </row>
    <row r="7" spans="1:2" ht="13.5" thickBot="1">
      <c r="A7" s="7" t="s">
        <v>29</v>
      </c>
      <c r="B7" s="147"/>
    </row>
    <row r="8" spans="1:6" ht="12.75">
      <c r="A8" s="8" t="s">
        <v>31</v>
      </c>
      <c r="B8" s="132"/>
      <c r="C8" s="170"/>
      <c r="D8" s="174"/>
      <c r="E8" s="169"/>
      <c r="F8" s="169"/>
    </row>
    <row r="9" spans="1:6" ht="12.75">
      <c r="A9" s="9" t="s">
        <v>32</v>
      </c>
      <c r="B9" s="133">
        <f>M45</f>
        <v>0</v>
      </c>
      <c r="C9" s="170"/>
      <c r="D9" s="174"/>
      <c r="E9" s="169"/>
      <c r="F9" s="169"/>
    </row>
    <row r="10" spans="1:6" ht="13.5" thickBot="1">
      <c r="A10" s="11" t="s">
        <v>33</v>
      </c>
      <c r="B10" s="134">
        <f>B8-B9</f>
        <v>0</v>
      </c>
      <c r="C10" s="170"/>
      <c r="D10" s="174"/>
      <c r="E10" s="169"/>
      <c r="F10" s="169"/>
    </row>
    <row r="11" spans="1:3" ht="12.75">
      <c r="A11" s="171" t="s">
        <v>40</v>
      </c>
      <c r="B11" s="171"/>
      <c r="C11" s="12"/>
    </row>
    <row r="12" spans="1:3" ht="12.75">
      <c r="A12" s="3" t="s">
        <v>34</v>
      </c>
      <c r="B12" s="13">
        <v>121.5</v>
      </c>
      <c r="C12" s="12"/>
    </row>
    <row r="13" spans="1:14" ht="12.75" customHeight="1">
      <c r="A13" s="3" t="s">
        <v>2</v>
      </c>
      <c r="B13" s="131">
        <f>IF(M45&gt;0,B8/B5,0)</f>
        <v>0</v>
      </c>
      <c r="C13" s="12"/>
      <c r="L13" s="179" t="s">
        <v>49</v>
      </c>
      <c r="M13" s="179"/>
      <c r="N13" s="179"/>
    </row>
    <row r="14" spans="1:14" ht="12.75">
      <c r="A14" s="14" t="s">
        <v>3</v>
      </c>
      <c r="B14" s="15">
        <f>B13/B12</f>
        <v>0</v>
      </c>
      <c r="E14" s="42"/>
      <c r="L14" s="175" t="s">
        <v>50</v>
      </c>
      <c r="M14" s="175"/>
      <c r="N14" s="41">
        <v>2</v>
      </c>
    </row>
    <row r="15" spans="1:14" ht="12.75">
      <c r="A15" s="168" t="s">
        <v>41</v>
      </c>
      <c r="B15" s="168"/>
      <c r="C15" s="12"/>
      <c r="E15" s="43"/>
      <c r="L15" s="175" t="s">
        <v>53</v>
      </c>
      <c r="M15" s="175"/>
      <c r="N15" s="41">
        <v>1.25</v>
      </c>
    </row>
    <row r="16" spans="1:14" ht="12.75">
      <c r="A16" s="3" t="s">
        <v>42</v>
      </c>
      <c r="B16" s="16">
        <f>J45</f>
        <v>0</v>
      </c>
      <c r="C16" s="12"/>
      <c r="L16" s="175" t="s">
        <v>52</v>
      </c>
      <c r="M16" s="175"/>
      <c r="N16" s="41">
        <v>2.63</v>
      </c>
    </row>
    <row r="17" spans="1:14" ht="13.5" thickBot="1">
      <c r="A17" s="3" t="s">
        <v>43</v>
      </c>
      <c r="B17" s="17">
        <f>K45</f>
        <v>0</v>
      </c>
      <c r="C17" s="12"/>
      <c r="L17" s="175" t="s">
        <v>51</v>
      </c>
      <c r="M17" s="175"/>
      <c r="N17" s="41">
        <v>8.33</v>
      </c>
    </row>
    <row r="18" spans="1:3" ht="18.75" thickBot="1">
      <c r="A18" s="18" t="s">
        <v>44</v>
      </c>
      <c r="B18" s="19">
        <f>L45</f>
        <v>0</v>
      </c>
      <c r="C18" s="12"/>
    </row>
    <row r="19" spans="1:14" ht="18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39" customHeight="1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0</v>
      </c>
      <c r="E22" s="25">
        <f>B7*C22</f>
        <v>0</v>
      </c>
      <c r="F22" s="25">
        <f>D22+E22</f>
        <v>0</v>
      </c>
      <c r="G22" s="39"/>
      <c r="H22" s="39"/>
      <c r="I22" s="26">
        <f>G22+H22</f>
        <v>0</v>
      </c>
      <c r="J22" s="27">
        <f>IF(D22&gt;0,G22/D22,0)</f>
        <v>0</v>
      </c>
      <c r="K22" s="27">
        <f>IF(E22&gt;0,H22/E22,0)</f>
        <v>0</v>
      </c>
      <c r="L22" s="28">
        <f>IF(I22&gt;0,I22/F22,0)</f>
        <v>0</v>
      </c>
      <c r="M22" s="40"/>
      <c r="N22" s="29">
        <f>IF(I22&gt;0,M22/I22,0)</f>
        <v>0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0</v>
      </c>
      <c r="E23" s="25">
        <f>B7*C23</f>
        <v>0</v>
      </c>
      <c r="F23" s="25">
        <f aca="true" t="shared" si="0" ref="F23:F43">D23+E23</f>
        <v>0</v>
      </c>
      <c r="G23" s="39"/>
      <c r="H23" s="39"/>
      <c r="I23" s="26">
        <f aca="true" t="shared" si="1" ref="I23:I43">G23+H23</f>
        <v>0</v>
      </c>
      <c r="J23" s="27">
        <f aca="true" t="shared" si="2" ref="J23:L44">IF(D23&gt;0,G23/D23,0)</f>
        <v>0</v>
      </c>
      <c r="K23" s="27">
        <f t="shared" si="2"/>
        <v>0</v>
      </c>
      <c r="L23" s="28">
        <f t="shared" si="2"/>
        <v>0</v>
      </c>
      <c r="M23" s="40"/>
      <c r="N23" s="29">
        <f aca="true" t="shared" si="3" ref="N23:N43">IF(I23&gt;0,M23/I23,0)</f>
        <v>0</v>
      </c>
    </row>
    <row r="24" spans="1:14" ht="12.75">
      <c r="A24" s="23" t="s">
        <v>97</v>
      </c>
      <c r="B24" s="158">
        <v>0.02</v>
      </c>
      <c r="C24" s="63">
        <v>0.025</v>
      </c>
      <c r="D24" s="25">
        <f>B6*B24</f>
        <v>0</v>
      </c>
      <c r="E24" s="25">
        <f>B7*C24</f>
        <v>0</v>
      </c>
      <c r="F24" s="25">
        <f>D24+E24</f>
        <v>0</v>
      </c>
      <c r="G24" s="39"/>
      <c r="H24" s="39"/>
      <c r="I24" s="26">
        <f>G24+H24</f>
        <v>0</v>
      </c>
      <c r="J24" s="27">
        <f>IF(D24&gt;0,G24/D24,0)</f>
        <v>0</v>
      </c>
      <c r="K24" s="27">
        <f>IF(E24&gt;0,H24/E24,0)</f>
        <v>0</v>
      </c>
      <c r="L24" s="28">
        <f>IF(F24&gt;0,I24/F24,0)</f>
        <v>0</v>
      </c>
      <c r="M24" s="40"/>
      <c r="N24" s="29">
        <f>IF(I24&gt;0,M24/I24,0)</f>
        <v>0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0</v>
      </c>
      <c r="E25" s="25">
        <f>B7*C25</f>
        <v>0</v>
      </c>
      <c r="F25" s="25">
        <f t="shared" si="0"/>
        <v>0</v>
      </c>
      <c r="G25" s="39"/>
      <c r="H25" s="39"/>
      <c r="I25" s="26">
        <f t="shared" si="1"/>
        <v>0</v>
      </c>
      <c r="J25" s="27">
        <f t="shared" si="2"/>
        <v>0</v>
      </c>
      <c r="K25" s="27">
        <f t="shared" si="2"/>
        <v>0</v>
      </c>
      <c r="L25" s="28">
        <f t="shared" si="2"/>
        <v>0</v>
      </c>
      <c r="M25" s="40"/>
      <c r="N25" s="29">
        <f t="shared" si="3"/>
        <v>0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0</v>
      </c>
      <c r="E26" s="25">
        <f>B7*C26</f>
        <v>0</v>
      </c>
      <c r="F26" s="25">
        <f t="shared" si="0"/>
        <v>0</v>
      </c>
      <c r="G26" s="39"/>
      <c r="H26" s="39"/>
      <c r="I26" s="26">
        <f t="shared" si="1"/>
        <v>0</v>
      </c>
      <c r="J26" s="27">
        <f t="shared" si="2"/>
        <v>0</v>
      </c>
      <c r="K26" s="27">
        <f t="shared" si="2"/>
        <v>0</v>
      </c>
      <c r="L26" s="28">
        <f t="shared" si="2"/>
        <v>0</v>
      </c>
      <c r="M26" s="40"/>
      <c r="N26" s="29">
        <f t="shared" si="3"/>
        <v>0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0</v>
      </c>
      <c r="E27" s="25">
        <f>B7*C27</f>
        <v>0</v>
      </c>
      <c r="F27" s="25">
        <f t="shared" si="0"/>
        <v>0</v>
      </c>
      <c r="G27" s="39"/>
      <c r="H27" s="39"/>
      <c r="I27" s="26">
        <f t="shared" si="1"/>
        <v>0</v>
      </c>
      <c r="J27" s="27">
        <f t="shared" si="2"/>
        <v>0</v>
      </c>
      <c r="K27" s="27">
        <f t="shared" si="2"/>
        <v>0</v>
      </c>
      <c r="L27" s="28">
        <f t="shared" si="2"/>
        <v>0</v>
      </c>
      <c r="M27" s="40"/>
      <c r="N27" s="29">
        <f t="shared" si="3"/>
        <v>0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0</v>
      </c>
      <c r="E28" s="25">
        <f>B7*C28</f>
        <v>0</v>
      </c>
      <c r="F28" s="25">
        <f t="shared" si="0"/>
        <v>0</v>
      </c>
      <c r="G28" s="39"/>
      <c r="H28" s="39"/>
      <c r="I28" s="26">
        <f t="shared" si="1"/>
        <v>0</v>
      </c>
      <c r="J28" s="27">
        <f t="shared" si="2"/>
        <v>0</v>
      </c>
      <c r="K28" s="27">
        <f t="shared" si="2"/>
        <v>0</v>
      </c>
      <c r="L28" s="28">
        <f t="shared" si="2"/>
        <v>0</v>
      </c>
      <c r="M28" s="40"/>
      <c r="N28" s="29">
        <f t="shared" si="3"/>
        <v>0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0</v>
      </c>
      <c r="E29" s="25">
        <f>B7*C29</f>
        <v>0</v>
      </c>
      <c r="F29" s="25">
        <f t="shared" si="0"/>
        <v>0</v>
      </c>
      <c r="G29" s="39"/>
      <c r="H29" s="39"/>
      <c r="I29" s="26">
        <f t="shared" si="1"/>
        <v>0</v>
      </c>
      <c r="J29" s="27">
        <f t="shared" si="2"/>
        <v>0</v>
      </c>
      <c r="K29" s="27">
        <f t="shared" si="2"/>
        <v>0</v>
      </c>
      <c r="L29" s="28">
        <f t="shared" si="2"/>
        <v>0</v>
      </c>
      <c r="M29" s="40"/>
      <c r="N29" s="29">
        <f t="shared" si="3"/>
        <v>0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0</v>
      </c>
      <c r="E30" s="25">
        <f>B7*C30</f>
        <v>0</v>
      </c>
      <c r="F30" s="25">
        <f t="shared" si="0"/>
        <v>0</v>
      </c>
      <c r="G30" s="39"/>
      <c r="H30" s="39"/>
      <c r="I30" s="26">
        <f t="shared" si="1"/>
        <v>0</v>
      </c>
      <c r="J30" s="27">
        <f t="shared" si="2"/>
        <v>0</v>
      </c>
      <c r="K30" s="27">
        <f t="shared" si="2"/>
        <v>0</v>
      </c>
      <c r="L30" s="28">
        <f t="shared" si="2"/>
        <v>0</v>
      </c>
      <c r="M30" s="40"/>
      <c r="N30" s="29">
        <f t="shared" si="3"/>
        <v>0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0</v>
      </c>
      <c r="E31" s="25">
        <f>B7*C31</f>
        <v>0</v>
      </c>
      <c r="F31" s="25">
        <f t="shared" si="0"/>
        <v>0</v>
      </c>
      <c r="G31" s="39"/>
      <c r="H31" s="39"/>
      <c r="I31" s="26">
        <f t="shared" si="1"/>
        <v>0</v>
      </c>
      <c r="J31" s="27">
        <f t="shared" si="2"/>
        <v>0</v>
      </c>
      <c r="K31" s="27">
        <f t="shared" si="2"/>
        <v>0</v>
      </c>
      <c r="L31" s="28">
        <f t="shared" si="2"/>
        <v>0</v>
      </c>
      <c r="M31" s="40"/>
      <c r="N31" s="29">
        <f t="shared" si="3"/>
        <v>0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0</v>
      </c>
      <c r="E32" s="25">
        <f>B7*C32</f>
        <v>0</v>
      </c>
      <c r="F32" s="25">
        <f t="shared" si="0"/>
        <v>0</v>
      </c>
      <c r="G32" s="39"/>
      <c r="H32" s="39"/>
      <c r="I32" s="26">
        <f t="shared" si="1"/>
        <v>0</v>
      </c>
      <c r="J32" s="27">
        <f t="shared" si="2"/>
        <v>0</v>
      </c>
      <c r="K32" s="27">
        <f t="shared" si="2"/>
        <v>0</v>
      </c>
      <c r="L32" s="28">
        <f t="shared" si="2"/>
        <v>0</v>
      </c>
      <c r="M32" s="40"/>
      <c r="N32" s="29">
        <f t="shared" si="3"/>
        <v>0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0</v>
      </c>
      <c r="E33" s="25">
        <f>B7*C33</f>
        <v>0</v>
      </c>
      <c r="F33" s="25">
        <f t="shared" si="0"/>
        <v>0</v>
      </c>
      <c r="G33" s="39"/>
      <c r="H33" s="39"/>
      <c r="I33" s="26">
        <f t="shared" si="1"/>
        <v>0</v>
      </c>
      <c r="J33" s="27">
        <f t="shared" si="2"/>
        <v>0</v>
      </c>
      <c r="K33" s="27">
        <f t="shared" si="2"/>
        <v>0</v>
      </c>
      <c r="L33" s="28">
        <f t="shared" si="2"/>
        <v>0</v>
      </c>
      <c r="M33" s="40"/>
      <c r="N33" s="29">
        <f t="shared" si="3"/>
        <v>0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0</v>
      </c>
      <c r="E34" s="25">
        <f>B7*C34</f>
        <v>0</v>
      </c>
      <c r="F34" s="25">
        <f t="shared" si="0"/>
        <v>0</v>
      </c>
      <c r="G34" s="39"/>
      <c r="H34" s="39"/>
      <c r="I34" s="26">
        <f t="shared" si="1"/>
        <v>0</v>
      </c>
      <c r="J34" s="27">
        <f t="shared" si="2"/>
        <v>0</v>
      </c>
      <c r="K34" s="27">
        <f t="shared" si="2"/>
        <v>0</v>
      </c>
      <c r="L34" s="28">
        <f t="shared" si="2"/>
        <v>0</v>
      </c>
      <c r="M34" s="40"/>
      <c r="N34" s="29">
        <f t="shared" si="3"/>
        <v>0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0</v>
      </c>
      <c r="E35" s="25">
        <f>B7*C35</f>
        <v>0</v>
      </c>
      <c r="F35" s="25">
        <f t="shared" si="0"/>
        <v>0</v>
      </c>
      <c r="G35" s="39"/>
      <c r="H35" s="39"/>
      <c r="I35" s="26">
        <f t="shared" si="1"/>
        <v>0</v>
      </c>
      <c r="J35" s="27">
        <f t="shared" si="2"/>
        <v>0</v>
      </c>
      <c r="K35" s="27">
        <f t="shared" si="2"/>
        <v>0</v>
      </c>
      <c r="L35" s="28">
        <f t="shared" si="2"/>
        <v>0</v>
      </c>
      <c r="M35" s="40"/>
      <c r="N35" s="29">
        <f t="shared" si="3"/>
        <v>0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0</v>
      </c>
      <c r="E36" s="25">
        <f>B7*C36</f>
        <v>0</v>
      </c>
      <c r="F36" s="25">
        <f t="shared" si="0"/>
        <v>0</v>
      </c>
      <c r="G36" s="39"/>
      <c r="H36" s="39"/>
      <c r="I36" s="26">
        <f t="shared" si="1"/>
        <v>0</v>
      </c>
      <c r="J36" s="27">
        <f t="shared" si="2"/>
        <v>0</v>
      </c>
      <c r="K36" s="27">
        <f t="shared" si="2"/>
        <v>0</v>
      </c>
      <c r="L36" s="28">
        <f t="shared" si="2"/>
        <v>0</v>
      </c>
      <c r="M36" s="40"/>
      <c r="N36" s="29">
        <f t="shared" si="3"/>
        <v>0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0</v>
      </c>
      <c r="E37" s="25">
        <f>B7*C37</f>
        <v>0</v>
      </c>
      <c r="F37" s="25">
        <f t="shared" si="0"/>
        <v>0</v>
      </c>
      <c r="G37" s="39"/>
      <c r="H37" s="39"/>
      <c r="I37" s="26">
        <f t="shared" si="1"/>
        <v>0</v>
      </c>
      <c r="J37" s="27">
        <f t="shared" si="2"/>
        <v>0</v>
      </c>
      <c r="K37" s="27">
        <f t="shared" si="2"/>
        <v>0</v>
      </c>
      <c r="L37" s="28">
        <f t="shared" si="2"/>
        <v>0</v>
      </c>
      <c r="M37" s="40"/>
      <c r="N37" s="29">
        <f t="shared" si="3"/>
        <v>0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0</v>
      </c>
      <c r="E38" s="25">
        <f>B7*C38</f>
        <v>0</v>
      </c>
      <c r="F38" s="25">
        <f t="shared" si="0"/>
        <v>0</v>
      </c>
      <c r="G38" s="39"/>
      <c r="H38" s="39"/>
      <c r="I38" s="26">
        <f t="shared" si="1"/>
        <v>0</v>
      </c>
      <c r="J38" s="27">
        <f t="shared" si="2"/>
        <v>0</v>
      </c>
      <c r="K38" s="27">
        <f t="shared" si="2"/>
        <v>0</v>
      </c>
      <c r="L38" s="28">
        <f t="shared" si="2"/>
        <v>0</v>
      </c>
      <c r="M38" s="40"/>
      <c r="N38" s="29">
        <f t="shared" si="3"/>
        <v>0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0</v>
      </c>
      <c r="E39" s="25">
        <f>B7*C39</f>
        <v>0</v>
      </c>
      <c r="F39" s="25">
        <f t="shared" si="0"/>
        <v>0</v>
      </c>
      <c r="G39" s="39"/>
      <c r="H39" s="39"/>
      <c r="I39" s="26">
        <f t="shared" si="1"/>
        <v>0</v>
      </c>
      <c r="J39" s="27">
        <f t="shared" si="2"/>
        <v>0</v>
      </c>
      <c r="K39" s="27">
        <f t="shared" si="2"/>
        <v>0</v>
      </c>
      <c r="L39" s="28">
        <f t="shared" si="2"/>
        <v>0</v>
      </c>
      <c r="M39" s="40"/>
      <c r="N39" s="29">
        <f t="shared" si="3"/>
        <v>0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0</v>
      </c>
      <c r="E40" s="25">
        <f>B7*C40</f>
        <v>0</v>
      </c>
      <c r="F40" s="25">
        <f t="shared" si="0"/>
        <v>0</v>
      </c>
      <c r="G40" s="39"/>
      <c r="H40" s="39"/>
      <c r="I40" s="26">
        <f t="shared" si="1"/>
        <v>0</v>
      </c>
      <c r="J40" s="27">
        <f t="shared" si="2"/>
        <v>0</v>
      </c>
      <c r="K40" s="27">
        <f t="shared" si="2"/>
        <v>0</v>
      </c>
      <c r="L40" s="28">
        <f t="shared" si="2"/>
        <v>0</v>
      </c>
      <c r="M40" s="40"/>
      <c r="N40" s="29">
        <f t="shared" si="3"/>
        <v>0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0</v>
      </c>
      <c r="E41" s="25">
        <f>B7*C41</f>
        <v>0</v>
      </c>
      <c r="F41" s="25">
        <f t="shared" si="0"/>
        <v>0</v>
      </c>
      <c r="G41" s="39"/>
      <c r="H41" s="39"/>
      <c r="I41" s="26">
        <f t="shared" si="1"/>
        <v>0</v>
      </c>
      <c r="J41" s="27">
        <f t="shared" si="2"/>
        <v>0</v>
      </c>
      <c r="K41" s="27">
        <f t="shared" si="2"/>
        <v>0</v>
      </c>
      <c r="L41" s="28">
        <f t="shared" si="2"/>
        <v>0</v>
      </c>
      <c r="M41" s="40"/>
      <c r="N41" s="29">
        <f t="shared" si="3"/>
        <v>0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0</v>
      </c>
      <c r="E42" s="25">
        <f>B7*C42</f>
        <v>0</v>
      </c>
      <c r="F42" s="25">
        <f t="shared" si="0"/>
        <v>0</v>
      </c>
      <c r="G42" s="39"/>
      <c r="H42" s="39"/>
      <c r="I42" s="26">
        <f t="shared" si="1"/>
        <v>0</v>
      </c>
      <c r="J42" s="27">
        <f t="shared" si="2"/>
        <v>0</v>
      </c>
      <c r="K42" s="27">
        <f t="shared" si="2"/>
        <v>0</v>
      </c>
      <c r="L42" s="28">
        <f t="shared" si="2"/>
        <v>0</v>
      </c>
      <c r="M42" s="40"/>
      <c r="N42" s="29">
        <f t="shared" si="3"/>
        <v>0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0</v>
      </c>
      <c r="E43" s="25">
        <f>B7*C43</f>
        <v>0</v>
      </c>
      <c r="F43" s="25">
        <f t="shared" si="0"/>
        <v>0</v>
      </c>
      <c r="G43" s="39"/>
      <c r="H43" s="39"/>
      <c r="I43" s="26">
        <f t="shared" si="1"/>
        <v>0</v>
      </c>
      <c r="J43" s="27">
        <f t="shared" si="2"/>
        <v>0</v>
      </c>
      <c r="K43" s="27">
        <f t="shared" si="2"/>
        <v>0</v>
      </c>
      <c r="L43" s="28">
        <f t="shared" si="2"/>
        <v>0</v>
      </c>
      <c r="M43" s="40"/>
      <c r="N43" s="29">
        <f t="shared" si="3"/>
        <v>0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0</v>
      </c>
      <c r="E44" s="25">
        <f>B7*C44</f>
        <v>0</v>
      </c>
      <c r="F44" s="25">
        <f>D44+E44</f>
        <v>0</v>
      </c>
      <c r="G44" s="39"/>
      <c r="H44" s="39"/>
      <c r="I44" s="26">
        <f>G44+H44</f>
        <v>0</v>
      </c>
      <c r="J44" s="27">
        <f t="shared" si="2"/>
        <v>0</v>
      </c>
      <c r="K44" s="27">
        <f t="shared" si="2"/>
        <v>0</v>
      </c>
      <c r="L44" s="28">
        <f t="shared" si="2"/>
        <v>0</v>
      </c>
      <c r="M44" s="40"/>
      <c r="N44" s="29">
        <f>IF(I44&gt;0,M44/I44,0)</f>
        <v>0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0</v>
      </c>
      <c r="F45" s="46">
        <f>D45+E45</f>
        <v>0</v>
      </c>
      <c r="G45" s="56">
        <f>SUM(G22:G44)</f>
        <v>0</v>
      </c>
      <c r="H45" s="56">
        <f>SUM(H22:H44)</f>
        <v>0</v>
      </c>
      <c r="I45" s="47">
        <f>G45+H45</f>
        <v>0</v>
      </c>
      <c r="J45" s="59">
        <f>IF(G45&gt;0,G45/D45,0)</f>
        <v>0</v>
      </c>
      <c r="K45" s="59">
        <f>IF(E45&gt;0,H45/E45,0)</f>
        <v>0</v>
      </c>
      <c r="L45" s="59">
        <f>IF(F45&gt;0,I45/F45,0)</f>
        <v>0</v>
      </c>
      <c r="M45" s="57">
        <f>SUM(SUM(M22:M44))</f>
        <v>0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0</v>
      </c>
      <c r="E47" s="35">
        <f t="shared" si="4"/>
        <v>0</v>
      </c>
      <c r="F47" s="35">
        <f t="shared" si="4"/>
        <v>0</v>
      </c>
      <c r="G47" s="35">
        <f t="shared" si="4"/>
        <v>0</v>
      </c>
      <c r="H47" s="35">
        <f t="shared" si="4"/>
        <v>0</v>
      </c>
      <c r="I47" s="35">
        <f t="shared" si="4"/>
        <v>0</v>
      </c>
      <c r="J47" s="61">
        <f>IF(G47=0,0,G47/D47)</f>
        <v>0</v>
      </c>
      <c r="K47" s="61">
        <f>IF(H47=0,0,H47/E47)</f>
        <v>0</v>
      </c>
      <c r="L47" s="61">
        <f>IF(I47&gt;0,I47/F47,0)</f>
        <v>0</v>
      </c>
      <c r="M47" s="58">
        <f>SUM(M22:M24)</f>
        <v>0</v>
      </c>
      <c r="N47" s="36">
        <f>IF(M47=0,0,M47/I47)</f>
        <v>0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  <mergeCell ref="M20:M21"/>
    <mergeCell ref="E2:G2"/>
    <mergeCell ref="A15:B15"/>
    <mergeCell ref="L15:M15"/>
    <mergeCell ref="C8:C10"/>
    <mergeCell ref="D8:F10"/>
    <mergeCell ref="A11:B11"/>
    <mergeCell ref="L13:N13"/>
    <mergeCell ref="L14:M14"/>
  </mergeCells>
  <printOptions horizontalCentered="1"/>
  <pageMargins left="0.31496062992125984" right="0.31496062992125984" top="0.9448818897637796" bottom="0.35433070866141736" header="0" footer="0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76" t="s">
        <v>79</v>
      </c>
      <c r="B1" s="176"/>
      <c r="C1" s="176"/>
      <c r="D1" s="176"/>
      <c r="E1" s="176"/>
      <c r="F1" s="176"/>
      <c r="G1" s="176"/>
      <c r="H1" s="119">
        <f>янв!H1</f>
        <v>2022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157"/>
      <c r="E2" s="169" t="s">
        <v>55</v>
      </c>
      <c r="F2" s="169"/>
      <c r="G2" s="169"/>
    </row>
    <row r="3" spans="1:2" ht="12.75">
      <c r="A3" s="3" t="s">
        <v>0</v>
      </c>
      <c r="B3" s="38"/>
    </row>
    <row r="4" spans="1:2" ht="12.75">
      <c r="A4" s="4" t="s">
        <v>30</v>
      </c>
      <c r="B4" s="38"/>
    </row>
    <row r="5" spans="1:2" ht="12.75">
      <c r="A5" s="5" t="s">
        <v>28</v>
      </c>
      <c r="B5" s="140">
        <f>B6+B7</f>
        <v>0</v>
      </c>
    </row>
    <row r="6" spans="1:2" ht="12.75">
      <c r="A6" s="6" t="s">
        <v>27</v>
      </c>
      <c r="B6" s="146"/>
    </row>
    <row r="7" spans="1:2" ht="13.5" thickBot="1">
      <c r="A7" s="7" t="s">
        <v>29</v>
      </c>
      <c r="B7" s="147"/>
    </row>
    <row r="8" spans="1:6" ht="12.75">
      <c r="A8" s="8" t="s">
        <v>31</v>
      </c>
      <c r="B8" s="132"/>
      <c r="C8" s="170"/>
      <c r="D8" s="174"/>
      <c r="E8" s="169"/>
      <c r="F8" s="169"/>
    </row>
    <row r="9" spans="1:6" ht="12.75">
      <c r="A9" s="9" t="s">
        <v>32</v>
      </c>
      <c r="B9" s="133">
        <f>M45</f>
        <v>0</v>
      </c>
      <c r="C9" s="170"/>
      <c r="D9" s="174"/>
      <c r="E9" s="169"/>
      <c r="F9" s="169"/>
    </row>
    <row r="10" spans="1:6" ht="13.5" thickBot="1">
      <c r="A10" s="11" t="s">
        <v>33</v>
      </c>
      <c r="B10" s="134">
        <f>B8-B9</f>
        <v>0</v>
      </c>
      <c r="C10" s="170"/>
      <c r="D10" s="174"/>
      <c r="E10" s="169"/>
      <c r="F10" s="169"/>
    </row>
    <row r="11" spans="1:3" ht="12.75">
      <c r="A11" s="171" t="s">
        <v>40</v>
      </c>
      <c r="B11" s="171"/>
      <c r="C11" s="12"/>
    </row>
    <row r="12" spans="1:3" ht="12.75">
      <c r="A12" s="3" t="s">
        <v>34</v>
      </c>
      <c r="B12" s="13">
        <v>121.5</v>
      </c>
      <c r="C12" s="12"/>
    </row>
    <row r="13" spans="1:14" ht="12.75" customHeight="1">
      <c r="A13" s="3" t="s">
        <v>2</v>
      </c>
      <c r="B13" s="131">
        <f>IF(M45&gt;0,B8/B5,0)</f>
        <v>0</v>
      </c>
      <c r="C13" s="12"/>
      <c r="L13" s="179" t="s">
        <v>49</v>
      </c>
      <c r="M13" s="179"/>
      <c r="N13" s="179"/>
    </row>
    <row r="14" spans="1:14" ht="12.75">
      <c r="A14" s="14" t="s">
        <v>3</v>
      </c>
      <c r="B14" s="15">
        <f>B13/B12</f>
        <v>0</v>
      </c>
      <c r="E14" s="42"/>
      <c r="L14" s="175" t="s">
        <v>50</v>
      </c>
      <c r="M14" s="175"/>
      <c r="N14" s="41">
        <v>2</v>
      </c>
    </row>
    <row r="15" spans="1:14" ht="12.75">
      <c r="A15" s="168" t="s">
        <v>41</v>
      </c>
      <c r="B15" s="168"/>
      <c r="C15" s="12"/>
      <c r="E15" s="43"/>
      <c r="L15" s="175" t="s">
        <v>53</v>
      </c>
      <c r="M15" s="175"/>
      <c r="N15" s="41">
        <v>1.25</v>
      </c>
    </row>
    <row r="16" spans="1:14" ht="12.75">
      <c r="A16" s="3" t="s">
        <v>42</v>
      </c>
      <c r="B16" s="16">
        <f>J45</f>
        <v>0</v>
      </c>
      <c r="C16" s="12"/>
      <c r="L16" s="175" t="s">
        <v>52</v>
      </c>
      <c r="M16" s="175"/>
      <c r="N16" s="41">
        <v>2.63</v>
      </c>
    </row>
    <row r="17" spans="1:14" ht="13.5" thickBot="1">
      <c r="A17" s="3" t="s">
        <v>43</v>
      </c>
      <c r="B17" s="17">
        <f>K45</f>
        <v>0</v>
      </c>
      <c r="C17" s="12"/>
      <c r="L17" s="175" t="s">
        <v>51</v>
      </c>
      <c r="M17" s="175"/>
      <c r="N17" s="41">
        <v>8.33</v>
      </c>
    </row>
    <row r="18" spans="1:3" ht="18.75" thickBot="1">
      <c r="A18" s="18" t="s">
        <v>44</v>
      </c>
      <c r="B18" s="19">
        <f>L45</f>
        <v>0</v>
      </c>
      <c r="C18" s="12"/>
    </row>
    <row r="19" spans="1:14" ht="18.75" customHeight="1">
      <c r="A19" s="177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20" customFormat="1" ht="39" customHeight="1">
      <c r="A20" s="173"/>
      <c r="B20" s="172" t="s">
        <v>37</v>
      </c>
      <c r="C20" s="172"/>
      <c r="D20" s="180" t="s">
        <v>38</v>
      </c>
      <c r="E20" s="180"/>
      <c r="F20" s="172"/>
      <c r="G20" s="180" t="s">
        <v>39</v>
      </c>
      <c r="H20" s="172"/>
      <c r="I20" s="172"/>
      <c r="J20" s="181" t="s">
        <v>4</v>
      </c>
      <c r="K20" s="182"/>
      <c r="L20" s="182"/>
      <c r="M20" s="166" t="s">
        <v>46</v>
      </c>
      <c r="N20" s="166" t="s">
        <v>47</v>
      </c>
    </row>
    <row r="21" spans="1:14" s="20" customFormat="1" ht="12.75">
      <c r="A21" s="173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7"/>
      <c r="N21" s="167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0</v>
      </c>
      <c r="E22" s="25">
        <f>B7*C22</f>
        <v>0</v>
      </c>
      <c r="F22" s="25">
        <f>D22+E22</f>
        <v>0</v>
      </c>
      <c r="G22" s="39"/>
      <c r="H22" s="39"/>
      <c r="I22" s="26">
        <f>G22+H22</f>
        <v>0</v>
      </c>
      <c r="J22" s="27">
        <f>IF(D22&gt;0,G22/D22,0)</f>
        <v>0</v>
      </c>
      <c r="K22" s="27">
        <f>IF(E22&gt;0,H22/E22,0)</f>
        <v>0</v>
      </c>
      <c r="L22" s="28">
        <f>IF(I22&gt;0,I22/F22,0)</f>
        <v>0</v>
      </c>
      <c r="M22" s="40"/>
      <c r="N22" s="29">
        <f>IF(I22&gt;0,M22/I22,0)</f>
        <v>0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0</v>
      </c>
      <c r="E23" s="25">
        <f>B7*C23</f>
        <v>0</v>
      </c>
      <c r="F23" s="25">
        <f aca="true" t="shared" si="0" ref="F23:F43">D23+E23</f>
        <v>0</v>
      </c>
      <c r="G23" s="39"/>
      <c r="H23" s="39"/>
      <c r="I23" s="26">
        <f aca="true" t="shared" si="1" ref="I23:I43">G23+H23</f>
        <v>0</v>
      </c>
      <c r="J23" s="27">
        <f aca="true" t="shared" si="2" ref="J23:L44">IF(D23&gt;0,G23/D23,0)</f>
        <v>0</v>
      </c>
      <c r="K23" s="27">
        <f t="shared" si="2"/>
        <v>0</v>
      </c>
      <c r="L23" s="28">
        <f t="shared" si="2"/>
        <v>0</v>
      </c>
      <c r="M23" s="40"/>
      <c r="N23" s="29">
        <f aca="true" t="shared" si="3" ref="N23:N43">IF(I23&gt;0,M23/I23,0)</f>
        <v>0</v>
      </c>
    </row>
    <row r="24" spans="1:14" ht="12.75">
      <c r="A24" s="23" t="s">
        <v>97</v>
      </c>
      <c r="B24" s="158">
        <v>0.02</v>
      </c>
      <c r="C24" s="63">
        <v>0.025</v>
      </c>
      <c r="D24" s="25">
        <f>B6*B24</f>
        <v>0</v>
      </c>
      <c r="E24" s="25">
        <f>B7*C24</f>
        <v>0</v>
      </c>
      <c r="F24" s="25">
        <f>D24+E24</f>
        <v>0</v>
      </c>
      <c r="G24" s="39"/>
      <c r="H24" s="39"/>
      <c r="I24" s="26">
        <f>G24+H24</f>
        <v>0</v>
      </c>
      <c r="J24" s="27">
        <f>IF(D24&gt;0,G24/D24,0)</f>
        <v>0</v>
      </c>
      <c r="K24" s="27">
        <f>IF(E24&gt;0,H24/E24,0)</f>
        <v>0</v>
      </c>
      <c r="L24" s="28">
        <f>IF(F24&gt;0,I24/F24,0)</f>
        <v>0</v>
      </c>
      <c r="M24" s="40"/>
      <c r="N24" s="29">
        <f>IF(I24&gt;0,M24/I24,0)</f>
        <v>0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0</v>
      </c>
      <c r="E25" s="25">
        <f>B7*C25</f>
        <v>0</v>
      </c>
      <c r="F25" s="25">
        <f t="shared" si="0"/>
        <v>0</v>
      </c>
      <c r="G25" s="39"/>
      <c r="H25" s="39"/>
      <c r="I25" s="26">
        <f t="shared" si="1"/>
        <v>0</v>
      </c>
      <c r="J25" s="27">
        <f t="shared" si="2"/>
        <v>0</v>
      </c>
      <c r="K25" s="27">
        <f t="shared" si="2"/>
        <v>0</v>
      </c>
      <c r="L25" s="28">
        <f t="shared" si="2"/>
        <v>0</v>
      </c>
      <c r="M25" s="40"/>
      <c r="N25" s="29">
        <f t="shared" si="3"/>
        <v>0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0</v>
      </c>
      <c r="E26" s="25">
        <f>B7*C26</f>
        <v>0</v>
      </c>
      <c r="F26" s="25">
        <f t="shared" si="0"/>
        <v>0</v>
      </c>
      <c r="G26" s="39"/>
      <c r="H26" s="39"/>
      <c r="I26" s="26">
        <f t="shared" si="1"/>
        <v>0</v>
      </c>
      <c r="J26" s="27">
        <f t="shared" si="2"/>
        <v>0</v>
      </c>
      <c r="K26" s="27">
        <f t="shared" si="2"/>
        <v>0</v>
      </c>
      <c r="L26" s="28">
        <f t="shared" si="2"/>
        <v>0</v>
      </c>
      <c r="M26" s="40"/>
      <c r="N26" s="29">
        <f t="shared" si="3"/>
        <v>0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0</v>
      </c>
      <c r="E27" s="25">
        <f>B7*C27</f>
        <v>0</v>
      </c>
      <c r="F27" s="25">
        <f t="shared" si="0"/>
        <v>0</v>
      </c>
      <c r="G27" s="39"/>
      <c r="H27" s="39"/>
      <c r="I27" s="26">
        <f t="shared" si="1"/>
        <v>0</v>
      </c>
      <c r="J27" s="27">
        <f t="shared" si="2"/>
        <v>0</v>
      </c>
      <c r="K27" s="27">
        <f t="shared" si="2"/>
        <v>0</v>
      </c>
      <c r="L27" s="28">
        <f t="shared" si="2"/>
        <v>0</v>
      </c>
      <c r="M27" s="40"/>
      <c r="N27" s="29">
        <f t="shared" si="3"/>
        <v>0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0</v>
      </c>
      <c r="E28" s="25">
        <f>B7*C28</f>
        <v>0</v>
      </c>
      <c r="F28" s="25">
        <f t="shared" si="0"/>
        <v>0</v>
      </c>
      <c r="G28" s="39"/>
      <c r="H28" s="39"/>
      <c r="I28" s="26">
        <f t="shared" si="1"/>
        <v>0</v>
      </c>
      <c r="J28" s="27">
        <f t="shared" si="2"/>
        <v>0</v>
      </c>
      <c r="K28" s="27">
        <f t="shared" si="2"/>
        <v>0</v>
      </c>
      <c r="L28" s="28">
        <f t="shared" si="2"/>
        <v>0</v>
      </c>
      <c r="M28" s="40"/>
      <c r="N28" s="29">
        <f t="shared" si="3"/>
        <v>0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0</v>
      </c>
      <c r="E29" s="25">
        <f>B7*C29</f>
        <v>0</v>
      </c>
      <c r="F29" s="25">
        <f t="shared" si="0"/>
        <v>0</v>
      </c>
      <c r="G29" s="39"/>
      <c r="H29" s="39"/>
      <c r="I29" s="26">
        <f t="shared" si="1"/>
        <v>0</v>
      </c>
      <c r="J29" s="27">
        <f t="shared" si="2"/>
        <v>0</v>
      </c>
      <c r="K29" s="27">
        <f t="shared" si="2"/>
        <v>0</v>
      </c>
      <c r="L29" s="28">
        <f t="shared" si="2"/>
        <v>0</v>
      </c>
      <c r="M29" s="40"/>
      <c r="N29" s="29">
        <f t="shared" si="3"/>
        <v>0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0</v>
      </c>
      <c r="E30" s="25">
        <f>B7*C30</f>
        <v>0</v>
      </c>
      <c r="F30" s="25">
        <f t="shared" si="0"/>
        <v>0</v>
      </c>
      <c r="G30" s="39"/>
      <c r="H30" s="39"/>
      <c r="I30" s="26">
        <f t="shared" si="1"/>
        <v>0</v>
      </c>
      <c r="J30" s="27">
        <f t="shared" si="2"/>
        <v>0</v>
      </c>
      <c r="K30" s="27">
        <f t="shared" si="2"/>
        <v>0</v>
      </c>
      <c r="L30" s="28">
        <f t="shared" si="2"/>
        <v>0</v>
      </c>
      <c r="M30" s="40"/>
      <c r="N30" s="29">
        <f t="shared" si="3"/>
        <v>0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0</v>
      </c>
      <c r="E31" s="25">
        <f>B7*C31</f>
        <v>0</v>
      </c>
      <c r="F31" s="25">
        <f t="shared" si="0"/>
        <v>0</v>
      </c>
      <c r="G31" s="39"/>
      <c r="H31" s="39"/>
      <c r="I31" s="26">
        <f t="shared" si="1"/>
        <v>0</v>
      </c>
      <c r="J31" s="27">
        <f t="shared" si="2"/>
        <v>0</v>
      </c>
      <c r="K31" s="27">
        <f t="shared" si="2"/>
        <v>0</v>
      </c>
      <c r="L31" s="28">
        <f t="shared" si="2"/>
        <v>0</v>
      </c>
      <c r="M31" s="40"/>
      <c r="N31" s="29">
        <f t="shared" si="3"/>
        <v>0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0</v>
      </c>
      <c r="E32" s="25">
        <f>B7*C32</f>
        <v>0</v>
      </c>
      <c r="F32" s="25">
        <f t="shared" si="0"/>
        <v>0</v>
      </c>
      <c r="G32" s="39"/>
      <c r="H32" s="39"/>
      <c r="I32" s="26">
        <f t="shared" si="1"/>
        <v>0</v>
      </c>
      <c r="J32" s="27">
        <f t="shared" si="2"/>
        <v>0</v>
      </c>
      <c r="K32" s="27">
        <f t="shared" si="2"/>
        <v>0</v>
      </c>
      <c r="L32" s="28">
        <f t="shared" si="2"/>
        <v>0</v>
      </c>
      <c r="M32" s="40"/>
      <c r="N32" s="29">
        <f t="shared" si="3"/>
        <v>0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0</v>
      </c>
      <c r="E33" s="25">
        <f>B7*C33</f>
        <v>0</v>
      </c>
      <c r="F33" s="25">
        <f t="shared" si="0"/>
        <v>0</v>
      </c>
      <c r="G33" s="39"/>
      <c r="H33" s="39"/>
      <c r="I33" s="26">
        <f t="shared" si="1"/>
        <v>0</v>
      </c>
      <c r="J33" s="27">
        <f t="shared" si="2"/>
        <v>0</v>
      </c>
      <c r="K33" s="27">
        <f t="shared" si="2"/>
        <v>0</v>
      </c>
      <c r="L33" s="28">
        <f t="shared" si="2"/>
        <v>0</v>
      </c>
      <c r="M33" s="40"/>
      <c r="N33" s="29">
        <f t="shared" si="3"/>
        <v>0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0</v>
      </c>
      <c r="E34" s="25">
        <f>B7*C34</f>
        <v>0</v>
      </c>
      <c r="F34" s="25">
        <f t="shared" si="0"/>
        <v>0</v>
      </c>
      <c r="G34" s="39"/>
      <c r="H34" s="39"/>
      <c r="I34" s="26">
        <f t="shared" si="1"/>
        <v>0</v>
      </c>
      <c r="J34" s="27">
        <f t="shared" si="2"/>
        <v>0</v>
      </c>
      <c r="K34" s="27">
        <f t="shared" si="2"/>
        <v>0</v>
      </c>
      <c r="L34" s="28">
        <f t="shared" si="2"/>
        <v>0</v>
      </c>
      <c r="M34" s="40"/>
      <c r="N34" s="29">
        <f t="shared" si="3"/>
        <v>0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0</v>
      </c>
      <c r="E35" s="25">
        <f>B7*C35</f>
        <v>0</v>
      </c>
      <c r="F35" s="25">
        <f t="shared" si="0"/>
        <v>0</v>
      </c>
      <c r="G35" s="39"/>
      <c r="H35" s="39"/>
      <c r="I35" s="26">
        <f t="shared" si="1"/>
        <v>0</v>
      </c>
      <c r="J35" s="27">
        <f t="shared" si="2"/>
        <v>0</v>
      </c>
      <c r="K35" s="27">
        <f t="shared" si="2"/>
        <v>0</v>
      </c>
      <c r="L35" s="28">
        <f t="shared" si="2"/>
        <v>0</v>
      </c>
      <c r="M35" s="40"/>
      <c r="N35" s="29">
        <f t="shared" si="3"/>
        <v>0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0</v>
      </c>
      <c r="E36" s="25">
        <f>B7*C36</f>
        <v>0</v>
      </c>
      <c r="F36" s="25">
        <f>D36+E36</f>
        <v>0</v>
      </c>
      <c r="G36" s="39"/>
      <c r="H36" s="39"/>
      <c r="I36" s="26">
        <f t="shared" si="1"/>
        <v>0</v>
      </c>
      <c r="J36" s="27">
        <f t="shared" si="2"/>
        <v>0</v>
      </c>
      <c r="K36" s="27">
        <f t="shared" si="2"/>
        <v>0</v>
      </c>
      <c r="L36" s="28">
        <f t="shared" si="2"/>
        <v>0</v>
      </c>
      <c r="M36" s="40"/>
      <c r="N36" s="29">
        <f t="shared" si="3"/>
        <v>0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0</v>
      </c>
      <c r="E37" s="25">
        <f>B7*C37</f>
        <v>0</v>
      </c>
      <c r="F37" s="25">
        <f t="shared" si="0"/>
        <v>0</v>
      </c>
      <c r="G37" s="39"/>
      <c r="H37" s="39"/>
      <c r="I37" s="26">
        <f t="shared" si="1"/>
        <v>0</v>
      </c>
      <c r="J37" s="27">
        <f t="shared" si="2"/>
        <v>0</v>
      </c>
      <c r="K37" s="27">
        <f t="shared" si="2"/>
        <v>0</v>
      </c>
      <c r="L37" s="28">
        <f t="shared" si="2"/>
        <v>0</v>
      </c>
      <c r="M37" s="40"/>
      <c r="N37" s="29">
        <f t="shared" si="3"/>
        <v>0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0</v>
      </c>
      <c r="E38" s="25">
        <f>B7*C38</f>
        <v>0</v>
      </c>
      <c r="F38" s="25">
        <f t="shared" si="0"/>
        <v>0</v>
      </c>
      <c r="G38" s="39"/>
      <c r="H38" s="39"/>
      <c r="I38" s="26">
        <f t="shared" si="1"/>
        <v>0</v>
      </c>
      <c r="J38" s="27">
        <f t="shared" si="2"/>
        <v>0</v>
      </c>
      <c r="K38" s="27">
        <f t="shared" si="2"/>
        <v>0</v>
      </c>
      <c r="L38" s="28">
        <f t="shared" si="2"/>
        <v>0</v>
      </c>
      <c r="M38" s="40"/>
      <c r="N38" s="29">
        <f t="shared" si="3"/>
        <v>0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0</v>
      </c>
      <c r="E39" s="25">
        <f>B7*C39</f>
        <v>0</v>
      </c>
      <c r="F39" s="25">
        <f t="shared" si="0"/>
        <v>0</v>
      </c>
      <c r="G39" s="39"/>
      <c r="H39" s="39"/>
      <c r="I39" s="26">
        <f t="shared" si="1"/>
        <v>0</v>
      </c>
      <c r="J39" s="27">
        <f t="shared" si="2"/>
        <v>0</v>
      </c>
      <c r="K39" s="27">
        <f t="shared" si="2"/>
        <v>0</v>
      </c>
      <c r="L39" s="28">
        <f t="shared" si="2"/>
        <v>0</v>
      </c>
      <c r="M39" s="40"/>
      <c r="N39" s="29">
        <f t="shared" si="3"/>
        <v>0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0</v>
      </c>
      <c r="E40" s="25">
        <f>B7*C40</f>
        <v>0</v>
      </c>
      <c r="F40" s="25">
        <f t="shared" si="0"/>
        <v>0</v>
      </c>
      <c r="G40" s="39"/>
      <c r="H40" s="39"/>
      <c r="I40" s="26">
        <f t="shared" si="1"/>
        <v>0</v>
      </c>
      <c r="J40" s="27">
        <f t="shared" si="2"/>
        <v>0</v>
      </c>
      <c r="K40" s="27">
        <f t="shared" si="2"/>
        <v>0</v>
      </c>
      <c r="L40" s="28">
        <f t="shared" si="2"/>
        <v>0</v>
      </c>
      <c r="M40" s="40"/>
      <c r="N40" s="29">
        <f t="shared" si="3"/>
        <v>0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0</v>
      </c>
      <c r="E41" s="25">
        <f>B7*C41</f>
        <v>0</v>
      </c>
      <c r="F41" s="25">
        <f t="shared" si="0"/>
        <v>0</v>
      </c>
      <c r="G41" s="39"/>
      <c r="H41" s="39"/>
      <c r="I41" s="26">
        <f t="shared" si="1"/>
        <v>0</v>
      </c>
      <c r="J41" s="27">
        <f t="shared" si="2"/>
        <v>0</v>
      </c>
      <c r="K41" s="27">
        <f t="shared" si="2"/>
        <v>0</v>
      </c>
      <c r="L41" s="28">
        <f t="shared" si="2"/>
        <v>0</v>
      </c>
      <c r="M41" s="40"/>
      <c r="N41" s="29">
        <f t="shared" si="3"/>
        <v>0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0</v>
      </c>
      <c r="E42" s="25">
        <f>B7*C42</f>
        <v>0</v>
      </c>
      <c r="F42" s="25">
        <f t="shared" si="0"/>
        <v>0</v>
      </c>
      <c r="G42" s="39"/>
      <c r="H42" s="39"/>
      <c r="I42" s="26">
        <f t="shared" si="1"/>
        <v>0</v>
      </c>
      <c r="J42" s="27">
        <f t="shared" si="2"/>
        <v>0</v>
      </c>
      <c r="K42" s="27">
        <f t="shared" si="2"/>
        <v>0</v>
      </c>
      <c r="L42" s="28">
        <f t="shared" si="2"/>
        <v>0</v>
      </c>
      <c r="M42" s="40"/>
      <c r="N42" s="29">
        <f t="shared" si="3"/>
        <v>0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0</v>
      </c>
      <c r="E43" s="25">
        <f>B7*C43</f>
        <v>0</v>
      </c>
      <c r="F43" s="25">
        <f t="shared" si="0"/>
        <v>0</v>
      </c>
      <c r="G43" s="39"/>
      <c r="H43" s="39"/>
      <c r="I43" s="26">
        <f t="shared" si="1"/>
        <v>0</v>
      </c>
      <c r="J43" s="27">
        <f t="shared" si="2"/>
        <v>0</v>
      </c>
      <c r="K43" s="27">
        <f t="shared" si="2"/>
        <v>0</v>
      </c>
      <c r="L43" s="28">
        <f t="shared" si="2"/>
        <v>0</v>
      </c>
      <c r="M43" s="40"/>
      <c r="N43" s="29">
        <f t="shared" si="3"/>
        <v>0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0</v>
      </c>
      <c r="E44" s="25">
        <f>B7*C44</f>
        <v>0</v>
      </c>
      <c r="F44" s="25">
        <f>D44+E44</f>
        <v>0</v>
      </c>
      <c r="G44" s="39"/>
      <c r="H44" s="39"/>
      <c r="I44" s="26">
        <f>G44+H44</f>
        <v>0</v>
      </c>
      <c r="J44" s="27">
        <f t="shared" si="2"/>
        <v>0</v>
      </c>
      <c r="K44" s="27">
        <f t="shared" si="2"/>
        <v>0</v>
      </c>
      <c r="L44" s="28">
        <f t="shared" si="2"/>
        <v>0</v>
      </c>
      <c r="M44" s="40"/>
      <c r="N44" s="29">
        <f>IF(I44&gt;0,M44/I44,0)</f>
        <v>0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0</v>
      </c>
      <c r="F45" s="46">
        <f>D45+E45</f>
        <v>0</v>
      </c>
      <c r="G45" s="56">
        <f>SUM(G22:G44)</f>
        <v>0</v>
      </c>
      <c r="H45" s="56">
        <f>SUM(H22:H44)</f>
        <v>0</v>
      </c>
      <c r="I45" s="47">
        <f>G45+H45</f>
        <v>0</v>
      </c>
      <c r="J45" s="59">
        <f>IF(G45&gt;0,G45/D45,0)</f>
        <v>0</v>
      </c>
      <c r="K45" s="59">
        <f>IF(E45&gt;0,H45/E45,0)</f>
        <v>0</v>
      </c>
      <c r="L45" s="59">
        <f>IF(F45&gt;0,I45/F45,0)</f>
        <v>0</v>
      </c>
      <c r="M45" s="57">
        <f>SUM(SUM(M22:M44))</f>
        <v>0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0</v>
      </c>
      <c r="E47" s="35">
        <f t="shared" si="4"/>
        <v>0</v>
      </c>
      <c r="F47" s="35">
        <f t="shared" si="4"/>
        <v>0</v>
      </c>
      <c r="G47" s="35">
        <f t="shared" si="4"/>
        <v>0</v>
      </c>
      <c r="H47" s="35">
        <f t="shared" si="4"/>
        <v>0</v>
      </c>
      <c r="I47" s="35">
        <f t="shared" si="4"/>
        <v>0</v>
      </c>
      <c r="J47" s="61">
        <f>IF(G47=0,0,G47/D47)</f>
        <v>0</v>
      </c>
      <c r="K47" s="61">
        <f>IF(H47=0,0,H47/E47)</f>
        <v>0</v>
      </c>
      <c r="L47" s="61">
        <f>IF(I47&gt;0,I47/F47,0)</f>
        <v>0</v>
      </c>
      <c r="M47" s="58">
        <f>SUM(M22:M24)</f>
        <v>0</v>
      </c>
      <c r="N47" s="36">
        <f>IF(M47=0,0,M47/I47)</f>
        <v>0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  <mergeCell ref="M20:M21"/>
    <mergeCell ref="E2:G2"/>
    <mergeCell ref="A15:B15"/>
    <mergeCell ref="L15:M15"/>
    <mergeCell ref="C8:C10"/>
    <mergeCell ref="D8:F10"/>
    <mergeCell ref="A11:B11"/>
    <mergeCell ref="L13:N13"/>
    <mergeCell ref="L14:M14"/>
  </mergeCells>
  <printOptions horizontalCentered="1"/>
  <pageMargins left="0.31496062992125984" right="0.31496062992125984" top="0.9448818897637796" bottom="0.15748031496062992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Us409</dc:creator>
  <cp:keywords/>
  <dc:description/>
  <cp:lastModifiedBy>buh1</cp:lastModifiedBy>
  <cp:lastPrinted>2022-06-03T05:37:28Z</cp:lastPrinted>
  <dcterms:created xsi:type="dcterms:W3CDTF">2011-01-31T05:59:24Z</dcterms:created>
  <dcterms:modified xsi:type="dcterms:W3CDTF">2022-06-03T05:38:13Z</dcterms:modified>
  <cp:category/>
  <cp:version/>
  <cp:contentType/>
  <cp:contentStatus/>
</cp:coreProperties>
</file>